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84" documentId="8_{F2C112DC-3981-48BA-AE67-9CCD87C4CD36}" xr6:coauthVersionLast="47" xr6:coauthVersionMax="47" xr10:uidLastSave="{252634CB-3881-4A44-8C3E-9B8F23A01A7E}"/>
  <bookViews>
    <workbookView xWindow="-28920" yWindow="-105" windowWidth="29040" windowHeight="1572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3" l="1"/>
  <c r="D25" i="3" s="1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  <c r="L31" i="3" l="1"/>
  <c r="J32" i="3" s="1"/>
  <c r="L29" i="3"/>
  <c r="J30" i="3" s="1"/>
  <c r="L27" i="3"/>
  <c r="J28" i="3" s="1"/>
  <c r="L25" i="3"/>
  <c r="J26" i="3" s="1"/>
  <c r="H31" i="3"/>
  <c r="F32" i="3" s="1"/>
  <c r="H29" i="3"/>
  <c r="F30" i="3" s="1"/>
  <c r="H27" i="3"/>
  <c r="F28" i="3" s="1"/>
  <c r="H25" i="3"/>
  <c r="F26" i="3" s="1"/>
  <c r="H28" i="3" l="1"/>
  <c r="F29" i="3" s="1"/>
  <c r="D31" i="3"/>
  <c r="B32" i="3" s="1"/>
  <c r="D29" i="3"/>
  <c r="B30" i="3" s="1"/>
  <c r="D27" i="3"/>
  <c r="B28" i="3" s="1"/>
  <c r="L30" i="3"/>
  <c r="J31" i="3" s="1"/>
  <c r="H32" i="3"/>
  <c r="J25" i="3" s="1"/>
  <c r="D26" i="3"/>
  <c r="B27" i="3" s="1"/>
  <c r="H26" i="3"/>
  <c r="F27" i="3" s="1"/>
  <c r="H30" i="3"/>
  <c r="F31" i="3" s="1"/>
  <c r="D28" i="3"/>
  <c r="B29" i="3" s="1"/>
  <c r="D30" i="3"/>
  <c r="B31" i="3" s="1"/>
  <c r="L28" i="3"/>
  <c r="J29" i="3" s="1"/>
  <c r="D32" i="3"/>
  <c r="F25" i="3" s="1"/>
  <c r="L26" i="3"/>
  <c r="J27" i="3" s="1"/>
  <c r="B26" i="3"/>
</calcChain>
</file>

<file path=xl/sharedStrings.xml><?xml version="1.0" encoding="utf-8"?>
<sst xmlns="http://schemas.openxmlformats.org/spreadsheetml/2006/main" count="827" uniqueCount="448">
  <si>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</si>
  <si>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</si>
  <si>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</si>
  <si>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</si>
  <si>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</si>
  <si>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</si>
  <si>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</si>
  <si>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</si>
  <si>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</si>
  <si>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</si>
  <si>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</si>
  <si>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</si>
  <si>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</si>
  <si>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</si>
  <si>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</si>
  <si>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</si>
  <si>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</si>
  <si>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</si>
  <si>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</si>
  <si>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</si>
  <si>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</si>
  <si>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</si>
  <si>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</si>
  <si>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</si>
  <si>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</si>
  <si>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</si>
  <si>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</si>
  <si>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</si>
  <si>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</si>
  <si>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</si>
  <si>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</si>
  <si>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</si>
  <si>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</si>
  <si>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</si>
  <si>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</si>
  <si>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</si>
  <si>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</si>
  <si>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</si>
  <si>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</si>
  <si>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</si>
  <si>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</si>
  <si>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</si>
  <si>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</si>
  <si>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</si>
  <si>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</si>
  <si>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</si>
  <si>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</si>
  <si>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</si>
  <si>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</si>
  <si>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</si>
  <si>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</si>
  <si>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</si>
  <si>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</si>
  <si>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</si>
  <si>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</si>
  <si>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</si>
  <si>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</si>
  <si>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</si>
  <si>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</si>
  <si>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</si>
  <si>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</si>
  <si>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</si>
  <si>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</si>
  <si>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</si>
  <si>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</si>
  <si>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</si>
  <si>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</si>
  <si>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</si>
  <si>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</si>
  <si>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</si>
  <si>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</si>
  <si>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</si>
  <si>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</si>
  <si>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</si>
  <si>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</si>
  <si>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</si>
  <si>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</si>
  <si>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</si>
  <si>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</si>
  <si>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</si>
  <si>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</si>
  <si>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</si>
  <si>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</si>
  <si>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</si>
  <si>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</si>
  <si>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</si>
  <si>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</si>
  <si>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</si>
  <si>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</si>
  <si>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</si>
  <si>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</si>
  <si>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</si>
  <si>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</si>
  <si>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</si>
  <si>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</si>
  <si>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</si>
  <si>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</si>
  <si>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</si>
  <si>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</si>
  <si>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</si>
  <si>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</si>
  <si>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</si>
  <si>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</si>
  <si>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</si>
  <si>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</si>
  <si>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</si>
  <si>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</si>
  <si>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</si>
  <si>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</si>
  <si>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</si>
  <si>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</si>
  <si>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</si>
  <si>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</si>
  <si>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</si>
  <si>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</si>
  <si>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</si>
  <si>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</si>
  <si>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</si>
  <si>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</si>
  <si>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</si>
  <si>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</si>
  <si>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</si>
  <si>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</si>
  <si>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</si>
  <si>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</si>
  <si>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</si>
  <si>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</si>
  <si>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</si>
  <si>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</si>
  <si>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</si>
  <si>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</si>
  <si>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</si>
  <si>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</si>
  <si>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</si>
  <si>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</si>
  <si>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</si>
  <si>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</si>
  <si>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</si>
  <si>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</si>
  <si>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</si>
  <si>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</si>
  <si>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</si>
  <si>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</si>
  <si>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</si>
  <si>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</si>
  <si>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</si>
  <si>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</si>
  <si>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</si>
  <si>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</si>
  <si>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</si>
  <si>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</si>
  <si>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</si>
  <si>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</si>
  <si>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</si>
  <si>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</si>
  <si>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</si>
  <si>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</si>
  <si>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</si>
  <si>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</si>
  <si>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</si>
  <si>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</si>
  <si>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</si>
  <si>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</si>
  <si>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</si>
  <si>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</si>
  <si>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</si>
  <si>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</si>
  <si>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</si>
  <si>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</si>
  <si>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</si>
  <si>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</si>
  <si>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</si>
  <si>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</si>
  <si>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</si>
  <si>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</si>
  <si>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</si>
  <si>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</si>
  <si>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</si>
  <si>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</si>
  <si>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</si>
  <si>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</si>
  <si>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</si>
  <si>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</si>
  <si>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</si>
  <si>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</si>
  <si>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</si>
  <si>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</si>
  <si>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</si>
  <si>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</si>
  <si>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</si>
  <si>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</si>
  <si>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</si>
  <si>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</si>
  <si>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</si>
  <si>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</si>
  <si>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</si>
  <si>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</si>
  <si>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</si>
  <si>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</si>
  <si>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</si>
  <si>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</si>
  <si>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</si>
  <si>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</si>
  <si>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</si>
  <si>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</si>
  <si>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</si>
  <si>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</si>
  <si>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</si>
  <si>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</si>
  <si>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</si>
  <si>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</si>
  <si>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</si>
  <si>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</si>
  <si>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</si>
  <si>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</si>
  <si>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</si>
  <si>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</si>
  <si>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</si>
  <si>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</si>
  <si>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</si>
  <si>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</si>
  <si>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</si>
  <si>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</si>
  <si>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</si>
  <si>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</si>
  <si>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</si>
  <si>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</si>
  <si>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</si>
  <si>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</si>
  <si>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</si>
  <si>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</si>
  <si>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</si>
  <si>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</si>
  <si>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</si>
  <si>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</si>
  <si>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</si>
  <si>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</si>
  <si>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</si>
  <si>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</si>
  <si>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</si>
  <si>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</si>
  <si>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</si>
  <si>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</si>
  <si>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</si>
  <si>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</si>
  <si>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</si>
  <si>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</si>
  <si>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</si>
  <si>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</si>
  <si>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</si>
  <si>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</si>
  <si>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</si>
  <si>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</si>
  <si>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</si>
  <si>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</si>
  <si>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</si>
  <si>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</si>
  <si>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</si>
  <si>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</si>
  <si>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</si>
  <si>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</si>
  <si>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</si>
  <si>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</si>
  <si>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</si>
  <si>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</si>
  <si>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</si>
  <si>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</si>
  <si>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</si>
  <si>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</si>
  <si>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</si>
  <si>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</si>
  <si>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</si>
  <si>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</si>
  <si>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</si>
  <si>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</si>
  <si>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</si>
  <si>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</si>
  <si>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</si>
  <si>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</si>
  <si>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</si>
  <si>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</si>
  <si>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</si>
  <si>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</si>
  <si>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</si>
  <si>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</si>
  <si>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</si>
  <si>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</si>
  <si>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</si>
  <si>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</si>
  <si>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</si>
  <si>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</si>
  <si>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</si>
  <si>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</si>
  <si>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</si>
  <si>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</si>
  <si>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</si>
  <si>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</si>
  <si>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</si>
  <si>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</si>
  <si>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</si>
  <si>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</si>
  <si>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</si>
  <si>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</si>
  <si>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</si>
  <si>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</si>
  <si>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</si>
  <si>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</si>
  <si>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</si>
  <si>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</si>
  <si>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</si>
  <si>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</si>
  <si>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</si>
  <si>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</si>
  <si>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</si>
  <si>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</si>
  <si>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</si>
  <si>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</si>
  <si>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</si>
  <si>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</si>
  <si>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</si>
  <si>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</si>
  <si>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</si>
  <si>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</si>
  <si>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</si>
  <si>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</si>
  <si>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</si>
  <si>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</si>
  <si>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</si>
  <si>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</si>
  <si>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</si>
  <si>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</si>
  <si>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</si>
  <si>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</si>
  <si>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</si>
  <si>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</si>
  <si>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</si>
  <si>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</si>
  <si>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</si>
  <si>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</si>
  <si>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</si>
  <si>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</si>
  <si>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</si>
  <si>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</si>
  <si>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</si>
  <si>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</si>
  <si>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</si>
  <si>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</si>
  <si>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</si>
  <si>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</si>
  <si>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</si>
  <si>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</si>
  <si>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</si>
  <si>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</si>
  <si>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</si>
  <si>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</si>
  <si>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</si>
  <si>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</si>
  <si>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</si>
  <si>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</si>
  <si>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</si>
  <si>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</si>
  <si>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</si>
  <si>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</si>
  <si>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</si>
  <si>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</si>
  <si>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</si>
  <si>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</si>
  <si>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</si>
  <si>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</si>
  <si>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</si>
  <si>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</si>
  <si>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</si>
  <si>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</si>
  <si>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</si>
  <si>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</si>
  <si>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</si>
  <si>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Select County:</t>
  </si>
  <si>
    <t>Persons in Family/Household</t>
  </si>
  <si>
    <t>_________</t>
  </si>
  <si>
    <t>-</t>
  </si>
  <si>
    <t>____</t>
  </si>
  <si>
    <t>_______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</si>
  <si>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</si>
  <si>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</si>
  <si>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</si>
  <si>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</si>
  <si>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</si>
  <si>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</si>
  <si>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</si>
  <si>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t xml:space="preserve"> _______</t>
  </si>
  <si>
    <t>______</t>
  </si>
  <si>
    <t>___ No</t>
  </si>
  <si>
    <t>________________________________________</t>
  </si>
  <si>
    <t>Password: CDBGTAS</t>
  </si>
  <si>
    <t>https://www.huduser.gov/portal/datasets/il/il2024/select_Geography.odn</t>
  </si>
  <si>
    <t xml:space="preserve">Survey #: </t>
  </si>
  <si>
    <t>FY 2025 Income Limits Summary</t>
  </si>
  <si>
    <t>FY 2025 Income Limit Area</t>
  </si>
  <si>
    <t>FY 2025 Income Limit Category</t>
  </si>
  <si>
    <t>TODAS las preguntas numeradas deben tener una respuesta para que esta encuesta sea válida.</t>
  </si>
  <si>
    <t>Condado:</t>
  </si>
  <si>
    <t>1. Solicitante/Proyecto:</t>
  </si>
  <si>
    <t>2. Nombre del residente:</t>
  </si>
  <si>
    <t>3. Dirección:</t>
  </si>
  <si>
    <r>
      <t>(Sin apartado postal; si es dúplex, indique la letra, el número, etc.)</t>
    </r>
    <r>
      <rPr>
        <i/>
        <sz val="8"/>
        <color indexed="9"/>
        <rFont val="Arial"/>
        <family val="2"/>
      </rPr>
      <t>,</t>
    </r>
  </si>
  <si>
    <t>(Calle)</t>
  </si>
  <si>
    <t>(Ciudad)</t>
  </si>
  <si>
    <t>(Estado)</t>
  </si>
  <si>
    <t>(Cremallera)</t>
  </si>
  <si>
    <r>
      <t xml:space="preserve"> 4. Marque una: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Dentro de los límites de la ciudad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Fuera de los límites de la ciudad</t>
    </r>
  </si>
  <si>
    <t>5. Estado de residente:</t>
  </si>
  <si>
    <r>
      <t xml:space="preserve"> ____</t>
    </r>
    <r>
      <rPr>
        <b/>
        <sz val="10"/>
        <color indexed="8"/>
        <rFont val="Arial"/>
        <family val="2"/>
      </rPr>
      <t xml:space="preserve"> Dueño de casa</t>
    </r>
  </si>
  <si>
    <r>
      <t xml:space="preserve"> ____</t>
    </r>
    <r>
      <rPr>
        <b/>
        <sz val="10"/>
        <color indexed="8"/>
        <rFont val="Arial"/>
        <family val="2"/>
      </rPr>
      <t xml:space="preserve"> Inquilino</t>
    </r>
  </si>
  <si>
    <t>6. Número total de personas en el hogar:</t>
  </si>
  <si>
    <t>7. Raza de las personas en el hogar(Solo números)</t>
  </si>
  <si>
    <t xml:space="preserve"> ____ Blanco/caucásico</t>
  </si>
  <si>
    <t>____ Indio americano/nativo de Alaska y blanco</t>
  </si>
  <si>
    <t>____ Afroamericano/Negro</t>
  </si>
  <si>
    <t>____ Indio americano/nativo de Alaska y afroamericano/negro</t>
  </si>
  <si>
    <t>____ asiático</t>
  </si>
  <si>
    <t>____ Asiático y blanco</t>
  </si>
  <si>
    <t xml:space="preserve"> ____ Indio americano/nativo de Alaska</t>
  </si>
  <si>
    <t>____ Afroamericano/Blanco y negro</t>
  </si>
  <si>
    <t>____ Nativo de Hawái/Otro isleño del Pacífico</t>
  </si>
  <si>
    <t>____ Otro multirracial</t>
  </si>
  <si>
    <t>8. Número de personas hispanas en el hogar:</t>
  </si>
  <si>
    <r>
      <t>9. Número de personas en el hogar con discapacidad:</t>
    </r>
    <r>
      <rPr>
        <sz val="10"/>
        <color indexed="8"/>
        <rFont val="Arial"/>
        <family val="2"/>
      </rPr>
      <t/>
    </r>
  </si>
  <si>
    <t>___ N / A</t>
  </si>
  <si>
    <t>10. Número de personas de 62 años o más en el hogar:</t>
  </si>
  <si>
    <t>11. ¿El jefe de familia es mujer?</t>
  </si>
  <si>
    <t>___ Sí</t>
  </si>
  <si>
    <t>12. Ingresos totales anuales del hogar(Marque una)</t>
  </si>
  <si>
    <t>Menos que</t>
  </si>
  <si>
    <t>o más</t>
  </si>
  <si>
    <t>_________________________________________</t>
  </si>
  <si>
    <t xml:space="preserve"> To be completed by the Application Preparer only. (Para ser completado únicamente por el preparador de la solicitud.)</t>
  </si>
  <si>
    <t>13. Si se requiere una tarifa de grifo de $ _________, ¿estaría dispuesto a conectarse al servicio de agua?</t>
  </si>
  <si>
    <t>14. ¿Cuál es su fuente actual de agua?</t>
  </si>
  <si>
    <t>____ pozo de agua</t>
  </si>
  <si>
    <t>____ agua de manantial</t>
  </si>
  <si>
    <t>otra: ___________________</t>
  </si>
  <si>
    <t>____ Sí      ____ No</t>
  </si>
  <si>
    <t>15. Firma del participante:</t>
  </si>
  <si>
    <t>17. Número de teléfono del participante:  _______________________________</t>
  </si>
  <si>
    <r>
      <t xml:space="preserve">19. Nombre del agrimensor: </t>
    </r>
    <r>
      <rPr>
        <sz val="10"/>
        <color theme="1"/>
        <rFont val="Arial"/>
        <family val="2"/>
      </rPr>
      <t>____________________</t>
    </r>
  </si>
  <si>
    <t>18. Firma del agrimensor:</t>
  </si>
  <si>
    <r>
      <t xml:space="preserve">16. Fecha de la encuesta: </t>
    </r>
    <r>
      <rPr>
        <sz val="10"/>
        <color theme="1"/>
        <rFont val="Arial"/>
        <family val="2"/>
      </rPr>
      <t>______________________</t>
    </r>
  </si>
  <si>
    <t>Phone Survey: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</si>
</sst>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center" indent="3"/>
    </xf>
    <xf numFmtId="0" fontId="9" fillId="0" borderId="7" xfId="0" applyFont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 indent="4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12" xfId="0" applyFont="1" applyBorder="1"/>
    <xf numFmtId="0" fontId="8" fillId="0" borderId="3" xfId="0" applyFont="1" applyBorder="1"/>
    <xf numFmtId="0" fontId="14" fillId="0" borderId="9" xfId="0" applyFont="1" applyBorder="1"/>
    <xf numFmtId="0" fontId="15" fillId="0" borderId="0" xfId="0" applyFont="1" applyAlignment="1">
      <alignment vertical="top"/>
    </xf>
    <xf numFmtId="0" fontId="5" fillId="0" borderId="0" xfId="2"/>
    <xf numFmtId="0" fontId="8" fillId="0" borderId="2" xfId="0" applyFont="1" applyBorder="1"/>
    <xf numFmtId="1" fontId="0" fillId="0" borderId="0" xfId="0" applyNumberFormat="1"/>
    <xf numFmtId="49" fontId="10" fillId="0" borderId="0" xfId="0" applyNumberFormat="1" applyFont="1"/>
    <xf numFmtId="0" fontId="10" fillId="0" borderId="0" xfId="0" applyFont="1" applyAlignment="1">
      <alignment wrapText="1"/>
    </xf>
    <xf numFmtId="0" fontId="18" fillId="0" borderId="0" xfId="0" applyFont="1"/>
    <xf numFmtId="0" fontId="2" fillId="0" borderId="0" xfId="0" applyFont="1"/>
    <xf numFmtId="0" fontId="14" fillId="0" borderId="8" xfId="0" applyFont="1" applyBorder="1"/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 inden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17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5" fontId="6" fillId="0" borderId="14" xfId="1" applyNumberFormat="1" applyFont="1" applyBorder="1" applyAlignment="1">
      <alignment horizontal="center" vertical="center"/>
    </xf>
    <xf numFmtId="5" fontId="6" fillId="0" borderId="15" xfId="1" applyNumberFormat="1" applyFont="1" applyBorder="1" applyAlignment="1">
      <alignment horizontal="center" vertical="center"/>
    </xf>
    <xf numFmtId="5" fontId="6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49" fontId="19" fillId="0" borderId="0" xfId="0" applyNumberFormat="1" applyFont="1" applyAlignment="1"/>
    <xf numFmtId="0" fontId="8" fillId="0" borderId="0" xfId="0" applyFont="1" applyAlignment="1"/>
    <xf numFmtId="0" fontId="8" fillId="0" borderId="0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view="pageLayout" zoomScaleNormal="100" workbookViewId="0">
      <selection activeCell="A33" sqref="A33:L33"/>
    </sheetView>
  </sheetViews>
  <sheetFormatPr defaultColWidth="8.85546875" defaultRowHeight="12.75" x14ac:dyDescent="0.2"/>
  <cols>
    <col min="1" max="1" width="11.140625" style="12" customWidth="1"/>
    <col min="2" max="2" width="9.85546875" style="12" customWidth="1"/>
    <col min="3" max="3" width="2.7109375" style="12" customWidth="1"/>
    <col min="4" max="4" width="8.85546875" style="12" customWidth="1"/>
    <col min="5" max="5" width="11.140625" style="12" customWidth="1"/>
    <col min="6" max="6" width="8.85546875" style="12" customWidth="1"/>
    <col min="7" max="7" width="2.7109375" style="12" customWidth="1"/>
    <col min="8" max="8" width="8.85546875" style="12" customWidth="1"/>
    <col min="9" max="9" width="11.140625" style="12" customWidth="1"/>
    <col min="10" max="10" width="8.85546875" style="12" customWidth="1"/>
    <col min="11" max="11" width="2.7109375" style="12" customWidth="1"/>
    <col min="12" max="12" width="14" style="12" customWidth="1"/>
    <col min="13" max="13" width="7.7109375" style="12" customWidth="1"/>
    <col min="14" max="16384" width="8.85546875" style="12"/>
  </cols>
  <sheetData>
    <row r="1" spans="1:15" x14ac:dyDescent="0.2">
      <c r="L1" s="24"/>
    </row>
    <row r="2" spans="1:15" ht="25.9" customHeight="1" x14ac:dyDescent="0.2">
      <c r="A2" s="60" t="s">
        <v>399</v>
      </c>
      <c r="B2" s="60"/>
      <c r="C2" s="60"/>
      <c r="D2" s="60"/>
      <c r="E2" s="60"/>
      <c r="F2" s="60"/>
      <c r="G2" s="60"/>
      <c r="H2" s="60"/>
      <c r="I2" s="60"/>
      <c r="J2" s="20" t="s">
        <v>400</v>
      </c>
      <c r="K2" s="62" t="str">
        <f>IF('Income Limits'!C3="","",'Income Limits'!C3)</f>
        <v/>
      </c>
      <c r="L2" s="62"/>
    </row>
    <row r="3" spans="1:15" ht="9" customHeight="1" x14ac:dyDescent="0.2">
      <c r="A3" s="22"/>
      <c r="B3" s="22"/>
      <c r="C3" s="22"/>
      <c r="D3" s="22"/>
      <c r="E3" s="22"/>
      <c r="F3" s="22"/>
      <c r="G3" s="22"/>
      <c r="L3" s="24"/>
    </row>
    <row r="4" spans="1:15" x14ac:dyDescent="0.2">
      <c r="A4" s="20" t="s">
        <v>401</v>
      </c>
      <c r="C4" s="64"/>
      <c r="D4" s="64"/>
      <c r="E4" s="64"/>
      <c r="F4" s="64"/>
      <c r="G4" s="64"/>
      <c r="H4" s="64"/>
      <c r="I4" s="64"/>
      <c r="J4" s="64"/>
      <c r="K4" s="64"/>
    </row>
    <row r="5" spans="1:15" ht="21" customHeight="1" x14ac:dyDescent="0.2">
      <c r="A5" s="20" t="s">
        <v>402</v>
      </c>
      <c r="C5" s="59"/>
      <c r="D5" s="59"/>
      <c r="E5" s="59"/>
      <c r="F5" s="59"/>
      <c r="G5" s="59"/>
      <c r="H5" s="59"/>
      <c r="I5" s="59"/>
      <c r="J5" s="59"/>
      <c r="K5" s="59"/>
    </row>
    <row r="6" spans="1:15" ht="21" customHeight="1" x14ac:dyDescent="0.2">
      <c r="A6" s="20" t="s">
        <v>403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 t="s">
        <v>404</v>
      </c>
    </row>
    <row r="7" spans="1:15" s="15" customFormat="1" ht="24" customHeight="1" x14ac:dyDescent="0.25">
      <c r="C7" s="16" t="s">
        <v>405</v>
      </c>
      <c r="F7" s="16" t="s">
        <v>406</v>
      </c>
      <c r="H7" s="16" t="s">
        <v>407</v>
      </c>
      <c r="J7" s="16" t="s">
        <v>408</v>
      </c>
      <c r="L7" s="63"/>
      <c r="O7" s="47"/>
    </row>
    <row r="8" spans="1:15" s="15" customFormat="1" ht="15" customHeight="1" x14ac:dyDescent="0.2">
      <c r="A8" s="20" t="s">
        <v>409</v>
      </c>
      <c r="B8" s="20"/>
      <c r="C8" s="20"/>
      <c r="D8" s="33"/>
      <c r="E8" s="30"/>
      <c r="F8" s="32"/>
      <c r="G8" s="30"/>
      <c r="H8" s="23"/>
      <c r="I8" s="30"/>
      <c r="J8" s="32"/>
      <c r="K8" s="30"/>
      <c r="L8" s="23"/>
    </row>
    <row r="9" spans="1:15" s="30" customFormat="1" ht="21" customHeight="1" x14ac:dyDescent="0.2">
      <c r="A9" s="20" t="s">
        <v>410</v>
      </c>
      <c r="C9" s="31" t="s">
        <v>411</v>
      </c>
      <c r="F9" s="31" t="s">
        <v>412</v>
      </c>
      <c r="H9" s="33"/>
      <c r="J9" s="32"/>
      <c r="L9" s="34"/>
    </row>
    <row r="10" spans="1:15" s="15" customFormat="1" ht="13.15" customHeight="1" thickBot="1" x14ac:dyDescent="0.3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">
      <c r="A11" s="20" t="s">
        <v>413</v>
      </c>
      <c r="F11" s="12" t="s">
        <v>389</v>
      </c>
    </row>
    <row r="12" spans="1:15" ht="21" customHeight="1" x14ac:dyDescent="0.2">
      <c r="A12" s="53" t="s">
        <v>414</v>
      </c>
    </row>
    <row r="13" spans="1:15" s="29" customFormat="1" ht="15" customHeight="1" x14ac:dyDescent="0.2">
      <c r="A13" s="38" t="s">
        <v>415</v>
      </c>
      <c r="F13" s="29" t="s">
        <v>416</v>
      </c>
    </row>
    <row r="14" spans="1:15" s="29" customFormat="1" ht="15" customHeight="1" x14ac:dyDescent="0.2">
      <c r="A14" s="38" t="s">
        <v>417</v>
      </c>
      <c r="F14" s="29" t="s">
        <v>418</v>
      </c>
    </row>
    <row r="15" spans="1:15" s="29" customFormat="1" ht="15" customHeight="1" x14ac:dyDescent="0.2">
      <c r="A15" s="38" t="s">
        <v>419</v>
      </c>
      <c r="F15" s="29" t="s">
        <v>420</v>
      </c>
    </row>
    <row r="16" spans="1:15" s="29" customFormat="1" ht="15" customHeight="1" x14ac:dyDescent="0.2">
      <c r="A16" s="38" t="s">
        <v>421</v>
      </c>
      <c r="F16" s="29" t="s">
        <v>422</v>
      </c>
    </row>
    <row r="17" spans="1:14" s="29" customFormat="1" ht="15" customHeight="1" x14ac:dyDescent="0.2">
      <c r="A17" s="38" t="s">
        <v>423</v>
      </c>
      <c r="F17" s="29" t="s">
        <v>424</v>
      </c>
    </row>
    <row r="18" spans="1:14" ht="21" customHeight="1" x14ac:dyDescent="0.2">
      <c r="A18" s="20" t="s">
        <v>425</v>
      </c>
      <c r="D18" s="17"/>
      <c r="F18" s="61" t="s">
        <v>378</v>
      </c>
      <c r="G18" s="61"/>
    </row>
    <row r="19" spans="1:14" ht="13.5" thickBot="1" x14ac:dyDescent="0.25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">
      <c r="A20" s="20" t="s">
        <v>426</v>
      </c>
      <c r="B20" s="15"/>
      <c r="C20" s="16"/>
      <c r="D20" s="15"/>
      <c r="E20" s="15"/>
      <c r="F20" s="16"/>
      <c r="G20" s="15"/>
      <c r="I20" s="14" t="s">
        <v>390</v>
      </c>
      <c r="J20" s="65" t="s">
        <v>427</v>
      </c>
      <c r="K20" s="65"/>
      <c r="L20" s="36"/>
    </row>
    <row r="21" spans="1:14" ht="21" customHeight="1" x14ac:dyDescent="0.2">
      <c r="A21" s="20" t="s">
        <v>428</v>
      </c>
      <c r="B21" s="15"/>
      <c r="C21" s="16"/>
      <c r="D21" s="15"/>
      <c r="E21" s="15"/>
      <c r="F21" s="16"/>
      <c r="G21" s="15"/>
      <c r="I21" s="14" t="s">
        <v>390</v>
      </c>
      <c r="J21" s="66" t="s">
        <v>427</v>
      </c>
      <c r="K21" s="66"/>
      <c r="L21" s="36"/>
    </row>
    <row r="22" spans="1:14" ht="21" customHeight="1" x14ac:dyDescent="0.2">
      <c r="A22" s="20" t="s">
        <v>429</v>
      </c>
      <c r="B22" s="15"/>
      <c r="C22" s="16"/>
      <c r="D22" s="15"/>
      <c r="E22" s="15"/>
      <c r="F22" s="16"/>
      <c r="G22" s="15"/>
      <c r="I22" s="14" t="s">
        <v>430</v>
      </c>
      <c r="J22" s="66" t="s">
        <v>391</v>
      </c>
      <c r="K22" s="66"/>
      <c r="L22" s="36"/>
    </row>
    <row r="23" spans="1:14" ht="13.5" thickBot="1" x14ac:dyDescent="0.25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">
      <c r="A24" s="54" t="s">
        <v>431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">
      <c r="A25" s="17" t="s">
        <v>380</v>
      </c>
      <c r="B25" s="61" t="s">
        <v>432</v>
      </c>
      <c r="C25" s="61"/>
      <c r="D25" s="19" t="str">
        <f>IF(K2="","",15060)</f>
        <v/>
      </c>
      <c r="E25" s="17" t="s">
        <v>380</v>
      </c>
      <c r="F25" s="18" t="str">
        <f>IF(D32="","",D32+1)</f>
        <v/>
      </c>
      <c r="G25" s="13" t="s">
        <v>379</v>
      </c>
      <c r="H25" s="19" t="str">
        <f>'Income Limits'!$E$9</f>
        <v/>
      </c>
      <c r="I25" s="17" t="s">
        <v>380</v>
      </c>
      <c r="J25" s="18" t="str">
        <f>IF(H32="","",H32+1)</f>
        <v/>
      </c>
      <c r="K25" s="13" t="s">
        <v>379</v>
      </c>
      <c r="L25" s="19" t="str">
        <f>'Income Limits'!$I$9</f>
        <v/>
      </c>
      <c r="M25" s="37"/>
    </row>
    <row r="26" spans="1:14" ht="18" customHeight="1" x14ac:dyDescent="0.2">
      <c r="A26" s="17" t="s">
        <v>380</v>
      </c>
      <c r="B26" s="18" t="str">
        <f>IF(K2="","",D25+1)</f>
        <v/>
      </c>
      <c r="C26" s="13" t="s">
        <v>379</v>
      </c>
      <c r="D26" s="19" t="str">
        <f>IF(K2="","",ROUND((((('Income Limits'!$E$9-$D$25)/8)*1)+$D$25)/10,0)*10)</f>
        <v/>
      </c>
      <c r="E26" s="17" t="s">
        <v>380</v>
      </c>
      <c r="F26" s="18" t="str">
        <f t="shared" ref="F26:F31" si="0">IF(H25="","",H25+1)</f>
        <v/>
      </c>
      <c r="G26" s="13" t="s">
        <v>379</v>
      </c>
      <c r="H26" s="19" t="str">
        <f>IF(K2="","",(('Income Limits'!$F$9-H25)/2)+H25)</f>
        <v/>
      </c>
      <c r="I26" s="17" t="s">
        <v>380</v>
      </c>
      <c r="J26" s="18" t="str">
        <f t="shared" ref="J26:J32" si="1">IF(L25="","",L25+1)</f>
        <v/>
      </c>
      <c r="K26" s="13" t="s">
        <v>379</v>
      </c>
      <c r="L26" s="19" t="str">
        <f>IF(K2="","",(('Income Limits'!$J$9-L25)/2)+L25)</f>
        <v/>
      </c>
      <c r="M26" s="21"/>
    </row>
    <row r="27" spans="1:14" ht="18" customHeight="1" x14ac:dyDescent="0.2">
      <c r="A27" s="17" t="s">
        <v>380</v>
      </c>
      <c r="B27" s="18" t="str">
        <f t="shared" ref="B27:B32" si="2">IF(D26="","",D26+1)</f>
        <v/>
      </c>
      <c r="C27" s="13" t="s">
        <v>379</v>
      </c>
      <c r="D27" s="19" t="str">
        <f>IF(K2="","",ROUND((((('Income Limits'!$E$9-$D$25)/8)*2)+$D$25)/10,0)*10)</f>
        <v/>
      </c>
      <c r="E27" s="17" t="s">
        <v>380</v>
      </c>
      <c r="F27" s="18" t="str">
        <f t="shared" si="0"/>
        <v/>
      </c>
      <c r="G27" s="13" t="s">
        <v>379</v>
      </c>
      <c r="H27" s="19" t="str">
        <f>'Income Limits'!$F$9</f>
        <v/>
      </c>
      <c r="I27" s="17" t="s">
        <v>380</v>
      </c>
      <c r="J27" s="18" t="str">
        <f t="shared" si="1"/>
        <v/>
      </c>
      <c r="K27" s="13" t="s">
        <v>379</v>
      </c>
      <c r="L27" s="19" t="str">
        <f>'Income Limits'!$J$9</f>
        <v/>
      </c>
    </row>
    <row r="28" spans="1:14" ht="18" customHeight="1" x14ac:dyDescent="0.2">
      <c r="A28" s="17" t="s">
        <v>380</v>
      </c>
      <c r="B28" s="18" t="str">
        <f t="shared" si="2"/>
        <v/>
      </c>
      <c r="C28" s="13" t="s">
        <v>379</v>
      </c>
      <c r="D28" s="19" t="str">
        <f>IF(K2="","",ROUND((((('Income Limits'!$E$9-$D$25)/8)*3)+$D$25)/10,0)*10)</f>
        <v/>
      </c>
      <c r="E28" s="17" t="s">
        <v>380</v>
      </c>
      <c r="F28" s="18" t="str">
        <f t="shared" si="0"/>
        <v/>
      </c>
      <c r="G28" s="13" t="s">
        <v>379</v>
      </c>
      <c r="H28" s="19" t="str">
        <f>IF(K2="","",(('Income Limits'!$G$9-H27)/2)+H27)</f>
        <v/>
      </c>
      <c r="I28" s="17" t="s">
        <v>380</v>
      </c>
      <c r="J28" s="18" t="str">
        <f t="shared" si="1"/>
        <v/>
      </c>
      <c r="K28" s="13" t="s">
        <v>379</v>
      </c>
      <c r="L28" s="19" t="str">
        <f>IF(K2="","",(('Income Limits'!$K$9-L27)/2)+L27)</f>
        <v/>
      </c>
      <c r="M28" s="17"/>
      <c r="N28" s="21"/>
    </row>
    <row r="29" spans="1:14" ht="18" customHeight="1" x14ac:dyDescent="0.2">
      <c r="A29" s="17" t="s">
        <v>380</v>
      </c>
      <c r="B29" s="18" t="str">
        <f t="shared" si="2"/>
        <v/>
      </c>
      <c r="C29" s="13" t="s">
        <v>379</v>
      </c>
      <c r="D29" s="19" t="str">
        <f>IF(K2="","",ROUND((((('Income Limits'!$E$9-$D$25)/8)*4)+$D$25)/10,0)*10)</f>
        <v/>
      </c>
      <c r="E29" s="17" t="s">
        <v>380</v>
      </c>
      <c r="F29" s="18" t="str">
        <f t="shared" si="0"/>
        <v/>
      </c>
      <c r="G29" s="13" t="s">
        <v>379</v>
      </c>
      <c r="H29" s="19" t="str">
        <f>'Income Limits'!$G$9</f>
        <v/>
      </c>
      <c r="I29" s="17" t="s">
        <v>380</v>
      </c>
      <c r="J29" s="18" t="str">
        <f t="shared" si="1"/>
        <v/>
      </c>
      <c r="K29" s="13" t="s">
        <v>379</v>
      </c>
      <c r="L29" s="19" t="str">
        <f>'Income Limits'!$K$9</f>
        <v/>
      </c>
      <c r="M29" s="17"/>
      <c r="N29" s="21"/>
    </row>
    <row r="30" spans="1:14" ht="18" customHeight="1" x14ac:dyDescent="0.2">
      <c r="A30" s="17" t="s">
        <v>380</v>
      </c>
      <c r="B30" s="18" t="str">
        <f t="shared" si="2"/>
        <v/>
      </c>
      <c r="C30" s="13" t="s">
        <v>379</v>
      </c>
      <c r="D30" s="19" t="str">
        <f>IF(K2="","",ROUND((((('Income Limits'!$E$9-$D$25)/8)*5)+$D$25)/10,0)*10)</f>
        <v/>
      </c>
      <c r="E30" s="17" t="s">
        <v>380</v>
      </c>
      <c r="F30" s="18" t="str">
        <f t="shared" si="0"/>
        <v/>
      </c>
      <c r="G30" s="13" t="s">
        <v>379</v>
      </c>
      <c r="H30" s="19" t="str">
        <f>IF(K2="","",(('Income Limits'!$H$9-H29)/2)+H29)</f>
        <v/>
      </c>
      <c r="I30" s="17" t="s">
        <v>380</v>
      </c>
      <c r="J30" s="18" t="str">
        <f t="shared" si="1"/>
        <v/>
      </c>
      <c r="K30" s="13" t="s">
        <v>379</v>
      </c>
      <c r="L30" s="19" t="str">
        <f>IF(K2="","",(('Income Limits'!$L$9-L29)/2)+L29)</f>
        <v/>
      </c>
      <c r="M30" s="17"/>
      <c r="N30" s="21"/>
    </row>
    <row r="31" spans="1:14" ht="18" customHeight="1" x14ac:dyDescent="0.2">
      <c r="A31" s="17" t="s">
        <v>380</v>
      </c>
      <c r="B31" s="18" t="str">
        <f t="shared" si="2"/>
        <v/>
      </c>
      <c r="C31" s="13" t="s">
        <v>379</v>
      </c>
      <c r="D31" s="19" t="str">
        <f>IF(K2="","",ROUND((((('Income Limits'!$E$9-$D$25)/8)*6)+$D$25)/10,0)*10)</f>
        <v/>
      </c>
      <c r="E31" s="17" t="s">
        <v>380</v>
      </c>
      <c r="F31" s="18" t="str">
        <f t="shared" si="0"/>
        <v/>
      </c>
      <c r="G31" s="13" t="s">
        <v>379</v>
      </c>
      <c r="H31" s="19" t="str">
        <f>'Income Limits'!$H$9</f>
        <v/>
      </c>
      <c r="I31" s="17" t="s">
        <v>380</v>
      </c>
      <c r="J31" s="18" t="str">
        <f t="shared" si="1"/>
        <v/>
      </c>
      <c r="K31" s="13" t="s">
        <v>379</v>
      </c>
      <c r="L31" s="19" t="str">
        <f>'Income Limits'!$L$9</f>
        <v/>
      </c>
      <c r="M31" s="17"/>
      <c r="N31" s="21"/>
    </row>
    <row r="32" spans="1:14" ht="18" customHeight="1" x14ac:dyDescent="0.2">
      <c r="A32" s="17" t="s">
        <v>380</v>
      </c>
      <c r="B32" s="18" t="str">
        <f t="shared" si="2"/>
        <v/>
      </c>
      <c r="C32" s="13" t="s">
        <v>379</v>
      </c>
      <c r="D32" s="19" t="str">
        <f>IF(K2="","",ROUND((((('Income Limits'!$E$9-$D$25)/8)*7)+$D$25)/10,0)*10)</f>
        <v/>
      </c>
      <c r="E32" s="17" t="s">
        <v>380</v>
      </c>
      <c r="F32" s="18" t="str">
        <f>IF(H31="","",H31+1)</f>
        <v/>
      </c>
      <c r="G32" s="13" t="s">
        <v>379</v>
      </c>
      <c r="H32" s="19" t="str">
        <f>IF(K2="","",(('Income Limits'!$I$9-H31)/2)+H31)</f>
        <v/>
      </c>
      <c r="I32" s="17" t="s">
        <v>380</v>
      </c>
      <c r="J32" s="18" t="str">
        <f t="shared" si="1"/>
        <v/>
      </c>
      <c r="K32" s="14" t="s">
        <v>433</v>
      </c>
      <c r="L32" s="18"/>
    </row>
    <row r="33" spans="1:12" s="85" customFormat="1" ht="13.5" thickBot="1" x14ac:dyDescent="0.25">
      <c r="A33" s="81"/>
      <c r="B33" s="81"/>
      <c r="C33" s="81"/>
      <c r="D33" s="81"/>
      <c r="E33" s="81"/>
      <c r="F33" s="81"/>
      <c r="G33" s="81"/>
      <c r="H33" s="81"/>
      <c r="I33" s="82"/>
      <c r="J33" s="81"/>
      <c r="K33" s="81"/>
      <c r="L33" s="81"/>
    </row>
    <row r="34" spans="1:12" s="84" customFormat="1" ht="22.5" customHeight="1" thickTop="1" x14ac:dyDescent="0.2">
      <c r="A34" s="83" t="s">
        <v>436</v>
      </c>
      <c r="B34" s="52"/>
      <c r="C34" s="52"/>
      <c r="D34" s="52"/>
      <c r="E34" s="52"/>
      <c r="F34" s="52"/>
      <c r="G34" s="52"/>
      <c r="H34" s="52"/>
      <c r="I34" s="52"/>
      <c r="J34" s="52"/>
      <c r="K34" s="14" t="s">
        <v>441</v>
      </c>
    </row>
    <row r="35" spans="1:12" ht="8.4499999999999993" customHeight="1" x14ac:dyDescent="0.2">
      <c r="A35" s="51"/>
      <c r="J35" s="13"/>
    </row>
    <row r="36" spans="1:12" x14ac:dyDescent="0.2">
      <c r="A36" s="51" t="s">
        <v>437</v>
      </c>
      <c r="B36" s="20"/>
      <c r="E36" s="14"/>
      <c r="F36" s="17" t="s">
        <v>438</v>
      </c>
      <c r="H36" s="14" t="s">
        <v>439</v>
      </c>
      <c r="J36" s="14" t="s">
        <v>440</v>
      </c>
    </row>
    <row r="37" spans="1:12" ht="9.6" customHeight="1" x14ac:dyDescent="0.2">
      <c r="A37" s="51"/>
      <c r="B37" s="20"/>
      <c r="J37" s="14"/>
    </row>
    <row r="38" spans="1:12" s="29" customFormat="1" x14ac:dyDescent="0.2">
      <c r="A38" s="20" t="s">
        <v>442</v>
      </c>
      <c r="B38" s="12"/>
      <c r="C38" s="12"/>
      <c r="D38" s="12" t="s">
        <v>392</v>
      </c>
      <c r="E38" s="12"/>
      <c r="F38" s="12"/>
      <c r="G38" s="12"/>
      <c r="H38" s="57" t="s">
        <v>446</v>
      </c>
      <c r="I38" s="57"/>
      <c r="J38" s="57"/>
      <c r="K38" s="57"/>
      <c r="L38" s="57"/>
    </row>
    <row r="39" spans="1:12" s="29" customFormat="1" ht="18" customHeight="1" x14ac:dyDescent="0.2">
      <c r="A39" s="20" t="s">
        <v>443</v>
      </c>
      <c r="B39" s="20"/>
      <c r="C39" s="12"/>
      <c r="D39" s="12"/>
      <c r="E39" s="14"/>
      <c r="F39" s="12"/>
      <c r="G39" s="12"/>
      <c r="H39" s="56"/>
      <c r="I39" s="56"/>
      <c r="J39" s="12"/>
      <c r="K39" s="12"/>
      <c r="L39" s="12"/>
    </row>
    <row r="40" spans="1:12" s="29" customFormat="1" ht="17.25" customHeight="1" x14ac:dyDescent="0.2">
      <c r="A40" s="20" t="s">
        <v>445</v>
      </c>
      <c r="B40" s="20"/>
      <c r="C40" s="12"/>
      <c r="D40" s="12" t="s">
        <v>434</v>
      </c>
      <c r="E40" s="12"/>
      <c r="F40" s="12"/>
      <c r="G40" s="12"/>
      <c r="H40" s="57" t="s">
        <v>444</v>
      </c>
      <c r="I40" s="57"/>
      <c r="J40" s="57"/>
      <c r="K40" s="57"/>
      <c r="L40" s="57"/>
    </row>
    <row r="41" spans="1:12" x14ac:dyDescent="0.2">
      <c r="I41" s="13"/>
    </row>
    <row r="42" spans="1:12" x14ac:dyDescent="0.2">
      <c r="A42" s="55" t="s">
        <v>435</v>
      </c>
      <c r="B42" s="46"/>
      <c r="C42" s="46"/>
      <c r="D42" s="46"/>
      <c r="E42" s="46"/>
      <c r="F42" s="46"/>
      <c r="G42" s="39"/>
      <c r="H42" s="39"/>
      <c r="I42" s="39"/>
      <c r="J42" s="40"/>
      <c r="K42" s="39"/>
      <c r="L42" s="41"/>
    </row>
    <row r="43" spans="1:12" x14ac:dyDescent="0.2">
      <c r="A43" s="42"/>
      <c r="B43" s="30" t="s">
        <v>382</v>
      </c>
      <c r="C43" s="30"/>
      <c r="D43" s="30"/>
      <c r="E43" s="30" t="s">
        <v>387</v>
      </c>
      <c r="F43" s="30"/>
      <c r="G43" s="30" t="s">
        <v>381</v>
      </c>
      <c r="H43" s="30"/>
      <c r="I43" s="32" t="s">
        <v>395</v>
      </c>
      <c r="J43" s="30" t="s">
        <v>378</v>
      </c>
      <c r="K43" s="30"/>
      <c r="L43" s="43"/>
    </row>
    <row r="44" spans="1:12" x14ac:dyDescent="0.2">
      <c r="A44" s="42"/>
      <c r="B44" s="30" t="s">
        <v>383</v>
      </c>
      <c r="C44" s="30"/>
      <c r="D44" s="30"/>
      <c r="E44" s="30" t="s">
        <v>386</v>
      </c>
      <c r="F44" s="30"/>
      <c r="G44" s="30" t="s">
        <v>381</v>
      </c>
      <c r="H44" s="30"/>
      <c r="I44" s="30"/>
      <c r="J44" s="30"/>
      <c r="K44" s="30"/>
      <c r="L44" s="43"/>
    </row>
    <row r="45" spans="1:12" x14ac:dyDescent="0.2">
      <c r="A45" s="42"/>
      <c r="B45" s="30" t="s">
        <v>384</v>
      </c>
      <c r="C45" s="30"/>
      <c r="D45" s="30"/>
      <c r="E45" s="30" t="s">
        <v>388</v>
      </c>
      <c r="F45" s="30"/>
      <c r="G45" s="30" t="s">
        <v>392</v>
      </c>
      <c r="H45" s="30"/>
      <c r="I45" s="30"/>
      <c r="J45" s="30"/>
      <c r="K45" s="30"/>
      <c r="L45" s="43"/>
    </row>
    <row r="46" spans="1:12" x14ac:dyDescent="0.2">
      <c r="A46" s="42"/>
      <c r="B46" s="30" t="s">
        <v>385</v>
      </c>
      <c r="C46" s="30"/>
      <c r="D46" s="30"/>
      <c r="E46" s="30" t="s">
        <v>447</v>
      </c>
      <c r="F46" s="30"/>
      <c r="G46" s="30" t="s">
        <v>381</v>
      </c>
      <c r="H46" s="30"/>
      <c r="I46" s="30"/>
      <c r="J46" s="30"/>
      <c r="K46" s="30"/>
      <c r="L46" s="43"/>
    </row>
    <row r="47" spans="1:12" ht="6" customHeight="1" x14ac:dyDescent="0.2">
      <c r="A47" s="44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5"/>
    </row>
  </sheetData>
  <sheetProtection algorithmName="SHA-512" hashValue="n7dsAdrMupEvXidJoT072dOx8b2gdcYEf9lnF3Ghg4o6Pcws7sgQW/2F2u9PD906GjcW42JNt0rY9NRZ5kriog==" saltValue="7ONNWA43J1lf05ZmYxyIPw==" spinCount="100000" sheet="1" objects="1" scenarios="1"/>
  <mergeCells count="13">
    <mergeCell ref="H40:L40"/>
    <mergeCell ref="B6:K6"/>
    <mergeCell ref="C5:K5"/>
    <mergeCell ref="A2:I2"/>
    <mergeCell ref="F18:G18"/>
    <mergeCell ref="K2:L2"/>
    <mergeCell ref="L6:L7"/>
    <mergeCell ref="C4:K4"/>
    <mergeCell ref="B25:C25"/>
    <mergeCell ref="J20:K20"/>
    <mergeCell ref="J22:K22"/>
    <mergeCell ref="J21:K21"/>
    <mergeCell ref="H38:L38"/>
  </mergeCells>
  <pageMargins left="0.5" right="0.5" top="0.5" bottom="0.5" header="0.05" footer="0.05"/>
  <pageSetup scale="94" fitToHeight="0" orientation="portrait" verticalDpi="597" r:id="rId1"/>
  <headerFooter>
    <oddHeader>&amp;C&amp;"Arial,Bold"&amp;14SUBVENCIÓN EN BLOQUE PARA EL DESARROLLO COMUNITARIO 2026
ENCUESTA DEL ÁREA OBJETIVO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C5" sqref="C5:C6"/>
    </sheetView>
  </sheetViews>
  <sheetFormatPr defaultRowHeight="15" x14ac:dyDescent="0.25"/>
  <cols>
    <col min="2" max="2" width="19.28515625" customWidth="1"/>
    <col min="3" max="3" width="14.42578125" customWidth="1"/>
    <col min="4" max="4" width="14.140625" customWidth="1"/>
    <col min="5" max="12" width="11.140625" customWidth="1"/>
  </cols>
  <sheetData>
    <row r="1" spans="1:12" ht="23.25" x14ac:dyDescent="0.35">
      <c r="A1" s="67" t="s">
        <v>396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2" x14ac:dyDescent="0.25">
      <c r="B3" s="1" t="s">
        <v>376</v>
      </c>
      <c r="C3" s="76"/>
      <c r="D3" s="7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25">
      <c r="A5" s="1"/>
      <c r="B5" s="77" t="s">
        <v>397</v>
      </c>
      <c r="C5" s="79" t="s">
        <v>372</v>
      </c>
      <c r="D5" s="79" t="s">
        <v>398</v>
      </c>
      <c r="E5" s="68" t="s">
        <v>377</v>
      </c>
      <c r="F5" s="68"/>
      <c r="G5" s="68"/>
      <c r="H5" s="68"/>
      <c r="I5" s="68"/>
      <c r="J5" s="68"/>
      <c r="K5" s="68"/>
      <c r="L5" s="69"/>
    </row>
    <row r="6" spans="1:12" ht="24" customHeight="1" x14ac:dyDescent="0.25">
      <c r="A6" s="1"/>
      <c r="B6" s="78"/>
      <c r="C6" s="80"/>
      <c r="D6" s="80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25">
      <c r="A7" s="1"/>
      <c r="B7" s="70" t="str">
        <f>IF(ISBLANK($C$3),"",VLOOKUP($C$3,Data!$A$2:$AJ$96,7))</f>
        <v/>
      </c>
      <c r="C7" s="73" t="str">
        <f>IF(ISBLANK($C$3),"",VLOOKUP($C$3,Data!$A$2:$AJ$96,8))</f>
        <v/>
      </c>
      <c r="D7" s="8" t="s">
        <v>374</v>
      </c>
      <c r="E7" s="9" t="str">
        <f>IF(ISBLANK($C$3),"",VLOOKUP($C$3,Data!$A$2:$AJ$96,17))</f>
        <v/>
      </c>
      <c r="F7" s="9" t="str">
        <f>IF(ISBLANK($C$3),"",VLOOKUP($C$3,Data!$A$2:$AJ$96,18))</f>
        <v/>
      </c>
      <c r="G7" s="9" t="str">
        <f>IF(ISBLANK($C$3),"",VLOOKUP($C$3,Data!$A$2:$AJ$96,19))</f>
        <v/>
      </c>
      <c r="H7" s="10" t="str">
        <f>IF(ISBLANK($C$3),"",VLOOKUP($C$3,Data!$A$2:$AJ$96,20))</f>
        <v/>
      </c>
      <c r="I7" s="9" t="str">
        <f>IF(ISBLANK($C$3),"",VLOOKUP($C$3,Data!$A$2:$AJ$96,21))</f>
        <v/>
      </c>
      <c r="J7" s="9" t="str">
        <f>IF(ISBLANK($C$3),"",VLOOKUP($C$3,Data!$A$2:$AJ$96,22))</f>
        <v/>
      </c>
      <c r="K7" s="9" t="str">
        <f>IF(ISBLANK($C$3),"",VLOOKUP($C$3,Data!$A$2:$AJ$96,23))</f>
        <v/>
      </c>
      <c r="L7" s="11" t="str">
        <f>IF(ISBLANK($C$3),"",VLOOKUP($C$3,Data!$A$2:$AJ$96,24))</f>
        <v/>
      </c>
    </row>
    <row r="8" spans="1:12" ht="36" customHeight="1" x14ac:dyDescent="0.25">
      <c r="A8" s="1"/>
      <c r="B8" s="71"/>
      <c r="C8" s="74"/>
      <c r="D8" s="8" t="s">
        <v>373</v>
      </c>
      <c r="E8" s="9" t="str">
        <f>IF(ISBLANK($C$3),"",VLOOKUP($C$3,Data!$A$2:$AJ$96,9))</f>
        <v/>
      </c>
      <c r="F8" s="9" t="str">
        <f>IF(ISBLANK($C$3),"",VLOOKUP($C$3,Data!$A$2:$AJ$96,10))</f>
        <v/>
      </c>
      <c r="G8" s="9" t="str">
        <f>IF(ISBLANK($C$3),"",VLOOKUP($C$3,Data!$A$2:$AJ$96,11))</f>
        <v/>
      </c>
      <c r="H8" s="10" t="str">
        <f>IF(ISBLANK($C$3),"",VLOOKUP($C$3,Data!$A$2:$AJ$96,12))</f>
        <v/>
      </c>
      <c r="I8" s="9" t="str">
        <f>IF(ISBLANK($C$3),"",VLOOKUP($C$3,Data!$A$2:$AJ$96,13))</f>
        <v/>
      </c>
      <c r="J8" s="9" t="str">
        <f>IF(ISBLANK($C$3),"",VLOOKUP($C$3,Data!$A$2:$AJ$96,14))</f>
        <v/>
      </c>
      <c r="K8" s="9" t="str">
        <f>IF(ISBLANK($C$3),"",VLOOKUP($C$3,Data!$A$2:$AJ$96,15))</f>
        <v/>
      </c>
      <c r="L8" s="11" t="str">
        <f>IF(ISBLANK($C$3),"",VLOOKUP($C$3,Data!$A$2:$AJ$96,16))</f>
        <v/>
      </c>
    </row>
    <row r="9" spans="1:12" ht="36" customHeight="1" x14ac:dyDescent="0.25">
      <c r="A9" s="1"/>
      <c r="B9" s="72"/>
      <c r="C9" s="75"/>
      <c r="D9" s="4" t="s">
        <v>375</v>
      </c>
      <c r="E9" s="5" t="str">
        <f>IF(ISBLANK($C$3),"",VLOOKUP($C$3,Data!$A$2:$AJ$96,25))</f>
        <v/>
      </c>
      <c r="F9" s="5" t="str">
        <f>IF(ISBLANK($C$3),"",VLOOKUP($C$3,Data!$A$2:$AJ$96,26))</f>
        <v/>
      </c>
      <c r="G9" s="5" t="str">
        <f>IF(ISBLANK($C$3),"",VLOOKUP($C$3,Data!$A$2:$AJ$96,27))</f>
        <v/>
      </c>
      <c r="H9" s="6" t="str">
        <f>IF(ISBLANK($C$3),"",VLOOKUP($C$3,Data!$A$2:$AJ$96,28))</f>
        <v/>
      </c>
      <c r="I9" s="5" t="str">
        <f>IF(ISBLANK($C$3),"",VLOOKUP($C$3,Data!$A$2:$AJ$96,29))</f>
        <v/>
      </c>
      <c r="J9" s="5" t="str">
        <f>IF(ISBLANK($C$3),"",VLOOKUP($C$3,Data!$A$2:$AJ$96,30))</f>
        <v/>
      </c>
      <c r="K9" s="5" t="str">
        <f>IF(ISBLANK($C$3),"",VLOOKUP($C$3,Data!$A$2:$AJ$96,31))</f>
        <v/>
      </c>
      <c r="L9" s="7" t="str">
        <f>IF(ISBLANK($C$3),"",VLOOKUP($C$3,Data!$A$2:$AJ$96,32))</f>
        <v/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8" t="s">
        <v>394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sheetProtection algorithmName="SHA-512" hashValue="fSDbDcoO2pfaM6CPnNuo/gOAgKXFixwgo2sFIP4ChDRB4IF/w/Nj1J38Fc5oh/GTOAq61HjkdhiyjseYnmahEA==" saltValue="UvssQw0OM+XH0AzZaCqTVg==" spinCount="100000" sheet="1" objects="1" scenarios="1"/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workbookViewId="0">
      <selection activeCell="N4" sqref="N4"/>
    </sheetView>
  </sheetViews>
  <sheetFormatPr defaultRowHeight="15" x14ac:dyDescent="0.25"/>
  <cols>
    <col min="1" max="1" width="18" bestFit="1" customWidth="1"/>
  </cols>
  <sheetData>
    <row r="1" spans="1:3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0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25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0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25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0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25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0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25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0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25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0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25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0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25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0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25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0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25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0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25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0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25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0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25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0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25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0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25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0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25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0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25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0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25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0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25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0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25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0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25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0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25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0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25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0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25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0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25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0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25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0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25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0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25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0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25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0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25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0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25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0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25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0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25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0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25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0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25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0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25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0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25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0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25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0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25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0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25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0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25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0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25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0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25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0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25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0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25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0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25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0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25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0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25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0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25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0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25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0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25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0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25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0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25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0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25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0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25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0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25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0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25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0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25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0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25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0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25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0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25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0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25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0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25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0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25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0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25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0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25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0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25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0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25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0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25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0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25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0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25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0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25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0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25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0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25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0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25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0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25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0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25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0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25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0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25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0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25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0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25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0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25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0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25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0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25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0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25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0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25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0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25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0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25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0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25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0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25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0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25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0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25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0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25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0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25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0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25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0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25">
      <c r="A100" t="s">
        <v>393</v>
      </c>
    </row>
  </sheetData>
  <sheetProtection algorithmName="SHA-512" hashValue="VUmBY7JIUdfJ5y11SdxtBCqOluEEH6sawQyIuGPQrh72q2R74LoTRwwfwbNb0lYBMHAoXzv0SmbYSqn6e7Zeow==" saltValue="gPlTSzLCMFb/qQ9Ir83Pmg==" spinCount="100000" sheet="1" objects="1" scenarios="1"/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7DCCE-F25A-4924-9810-161E455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2025-10-06T19:26:49Z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