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5 App Docs/Workbooks/"/>
    </mc:Choice>
  </mc:AlternateContent>
  <xr:revisionPtr revIDLastSave="38" documentId="8_{62CB2802-D412-4087-B18E-074A40772B27}" xr6:coauthVersionLast="47" xr6:coauthVersionMax="47" xr10:uidLastSave="{3D504DC0-B9A7-4C20-8A4A-F0E06BFEE11D}"/>
  <bookViews>
    <workbookView xWindow="-108" yWindow="-108" windowWidth="23256" windowHeight="13896" tabRatio="792" activeTab="9" xr2:uid="{00000000-000D-0000-FFFF-FFFF00000000}"/>
  </bookViews>
  <sheets>
    <sheet name="Title Page" sheetId="1" r:id="rId1"/>
    <sheet name="Beneficiary" sheetId="2" r:id="rId2"/>
    <sheet name="PCI Worksheet" sheetId="3" r:id="rId3"/>
    <sheet name="PCI Calcs" sheetId="25" r:id="rId4"/>
    <sheet name="Poverty Calcs" sheetId="26" r:id="rId5"/>
    <sheet name="TASS" sheetId="10" r:id="rId6"/>
    <sheet name="LMI Breakdown" sheetId="12" r:id="rId7"/>
    <sheet name="Racial Breakdown" sheetId="9" r:id="rId8"/>
    <sheet name="Rate Factor" sheetId="14" r:id="rId9"/>
    <sheet name="MSF" sheetId="24" r:id="rId10"/>
    <sheet name="TASS 1" sheetId="29" r:id="rId11"/>
    <sheet name="TASS 2" sheetId="30" r:id="rId12"/>
    <sheet name="TASS 3" sheetId="31" r:id="rId13"/>
    <sheet name="LMI" sheetId="4" r:id="rId14"/>
    <sheet name="Unemployment Rates" sheetId="5" r:id="rId15"/>
    <sheet name="UE Scores" sheetId="7" r:id="rId16"/>
    <sheet name="MFI PCI" sheetId="6" r:id="rId17"/>
    <sheet name="PCI Scores" sheetId="8" r:id="rId18"/>
    <sheet name="Ability to Pay" sheetId="15" r:id="rId19"/>
    <sheet name="Race" sheetId="28" r:id="rId20"/>
    <sheet name="Other Dem" sheetId="27" r:id="rId21"/>
    <sheet name="ILData" sheetId="20" state="hidden" r:id="rId22"/>
    <sheet name="Locations" sheetId="13" state="hidden" r:id="rId23"/>
  </sheets>
  <definedNames>
    <definedName name="_xlnm._FilterDatabase" localSheetId="18" hidden="1">'Ability to Pay'!$A$1:$D$1</definedName>
    <definedName name="_xlnm._FilterDatabase" localSheetId="22" hidden="1">Locations!$A$1:$D$1</definedName>
    <definedName name="_xlnm._FilterDatabase" localSheetId="16" hidden="1">'MFI PCI'!$A$1:$F$1</definedName>
    <definedName name="_xlnm._FilterDatabase" localSheetId="17" hidden="1">'PCI Scores'!$A$1:$D$1</definedName>
    <definedName name="_xlnm._FilterDatabase" localSheetId="14" hidden="1">'Unemployment Rates'!$A$1:$B$1</definedName>
    <definedName name="_xlnm.Print_Area" localSheetId="1">Beneficiary!$A$1:$K$31</definedName>
    <definedName name="_xlnm.Print_Area" localSheetId="6">'LMI Breakdown'!$A$1:$J$23</definedName>
    <definedName name="_xlnm.Print_Area" localSheetId="2">'PCI Worksheet'!$A$1:$J$47</definedName>
    <definedName name="_xlnm.Print_Titles" localSheetId="16">'MFI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9" l="1"/>
  <c r="K30" i="9"/>
  <c r="J30" i="9"/>
  <c r="I30" i="9"/>
  <c r="H30" i="9"/>
  <c r="G30" i="9"/>
  <c r="F30" i="9"/>
  <c r="E30" i="9"/>
  <c r="D30" i="9"/>
  <c r="C30" i="9"/>
  <c r="B30" i="9"/>
  <c r="A30" i="9"/>
  <c r="L29" i="9"/>
  <c r="K29" i="9"/>
  <c r="J29" i="9"/>
  <c r="I29" i="9"/>
  <c r="H29" i="9"/>
  <c r="G29" i="9"/>
  <c r="F29" i="9"/>
  <c r="E29" i="9"/>
  <c r="D29" i="9"/>
  <c r="C29" i="9"/>
  <c r="B29" i="9"/>
  <c r="A29" i="9"/>
  <c r="L28" i="9"/>
  <c r="K28" i="9"/>
  <c r="J28" i="9"/>
  <c r="I28" i="9"/>
  <c r="H28" i="9"/>
  <c r="G28" i="9"/>
  <c r="F28" i="9"/>
  <c r="E28" i="9"/>
  <c r="D28" i="9"/>
  <c r="C28" i="9"/>
  <c r="B28" i="9"/>
  <c r="A28" i="9"/>
  <c r="J23" i="12"/>
  <c r="I23" i="12"/>
  <c r="H23" i="12"/>
  <c r="K23" i="12" s="1"/>
  <c r="E23" i="12"/>
  <c r="D23" i="12"/>
  <c r="C23" i="12"/>
  <c r="J22" i="12"/>
  <c r="I22" i="12"/>
  <c r="H22" i="12"/>
  <c r="E22" i="12"/>
  <c r="D22" i="12"/>
  <c r="C22" i="12"/>
  <c r="F22" i="12" s="1"/>
  <c r="J21" i="12"/>
  <c r="J24" i="12" s="1"/>
  <c r="I21" i="12"/>
  <c r="I24" i="12" s="1"/>
  <c r="H21" i="12"/>
  <c r="E21" i="12"/>
  <c r="D21" i="12"/>
  <c r="D24" i="12" s="1"/>
  <c r="C21" i="12"/>
  <c r="C24" i="12" s="1"/>
  <c r="F23" i="12"/>
  <c r="K22" i="12"/>
  <c r="H24" i="12"/>
  <c r="F21" i="12"/>
  <c r="AO35" i="24"/>
  <c r="AO34" i="24"/>
  <c r="AO33" i="24"/>
  <c r="AO32" i="24"/>
  <c r="AO31" i="24"/>
  <c r="AO30" i="24"/>
  <c r="AO29" i="24"/>
  <c r="AO28" i="24"/>
  <c r="AO27" i="24"/>
  <c r="AO26" i="24"/>
  <c r="AP35" i="24"/>
  <c r="AP34" i="24"/>
  <c r="AP33" i="24"/>
  <c r="AP32" i="24"/>
  <c r="AP31" i="24"/>
  <c r="AP30" i="24"/>
  <c r="AP29" i="24"/>
  <c r="AP28" i="24"/>
  <c r="AP27" i="24"/>
  <c r="AP26" i="24"/>
  <c r="AQ35" i="24"/>
  <c r="AQ34" i="24"/>
  <c r="AQ33" i="24"/>
  <c r="AQ32" i="24"/>
  <c r="AQ31" i="24"/>
  <c r="AQ30" i="24"/>
  <c r="AQ29" i="24"/>
  <c r="AQ28" i="24"/>
  <c r="AQ27" i="24"/>
  <c r="AQ26" i="24"/>
  <c r="AE1007" i="24"/>
  <c r="AE1006" i="24"/>
  <c r="AE1005" i="24"/>
  <c r="AE1004" i="24"/>
  <c r="AE1003" i="24"/>
  <c r="AE1002" i="24"/>
  <c r="AE1001" i="24"/>
  <c r="AE1000" i="24"/>
  <c r="AE999" i="24"/>
  <c r="AE998" i="24"/>
  <c r="AE997" i="24"/>
  <c r="AE996" i="24"/>
  <c r="AE995" i="24"/>
  <c r="AE994" i="24"/>
  <c r="AE993" i="24"/>
  <c r="AE992" i="24"/>
  <c r="AE991" i="24"/>
  <c r="AE990" i="24"/>
  <c r="AE989" i="24"/>
  <c r="AE988" i="24"/>
  <c r="AE987" i="24"/>
  <c r="AE986" i="24"/>
  <c r="AE985" i="24"/>
  <c r="AE984" i="24"/>
  <c r="AE983" i="24"/>
  <c r="AE982" i="24"/>
  <c r="AE981" i="24"/>
  <c r="AE980" i="24"/>
  <c r="AE979" i="24"/>
  <c r="AE978" i="24"/>
  <c r="AE977" i="24"/>
  <c r="AE976" i="24"/>
  <c r="AE975" i="24"/>
  <c r="AE974" i="24"/>
  <c r="AE973" i="24"/>
  <c r="AE972" i="24"/>
  <c r="AE971" i="24"/>
  <c r="AE970" i="24"/>
  <c r="AE969" i="24"/>
  <c r="AE968" i="24"/>
  <c r="AE967" i="24"/>
  <c r="AE966" i="24"/>
  <c r="AE965" i="24"/>
  <c r="AE964" i="24"/>
  <c r="AE963" i="24"/>
  <c r="AE962" i="24"/>
  <c r="AE961" i="24"/>
  <c r="AE960" i="24"/>
  <c r="AE959" i="24"/>
  <c r="AE958" i="24"/>
  <c r="AE957" i="24"/>
  <c r="AE956" i="24"/>
  <c r="AE955" i="24"/>
  <c r="AE954" i="24"/>
  <c r="AE953" i="24"/>
  <c r="AE952" i="24"/>
  <c r="AE951" i="24"/>
  <c r="AE950" i="24"/>
  <c r="AE949" i="24"/>
  <c r="AE948" i="24"/>
  <c r="AE947" i="24"/>
  <c r="AE946" i="24"/>
  <c r="AE945" i="24"/>
  <c r="AE944" i="24"/>
  <c r="AE943" i="24"/>
  <c r="AE942" i="24"/>
  <c r="AE941" i="24"/>
  <c r="AE940" i="24"/>
  <c r="AE939" i="24"/>
  <c r="AE938" i="24"/>
  <c r="AE937" i="24"/>
  <c r="AE936" i="24"/>
  <c r="AE935" i="24"/>
  <c r="AE934" i="24"/>
  <c r="AE933" i="24"/>
  <c r="AE932" i="24"/>
  <c r="AE931" i="24"/>
  <c r="AE930" i="24"/>
  <c r="AE929" i="24"/>
  <c r="AE928" i="24"/>
  <c r="AE927" i="24"/>
  <c r="AE926" i="24"/>
  <c r="AE925" i="24"/>
  <c r="AE924" i="24"/>
  <c r="AE923" i="24"/>
  <c r="AE922" i="24"/>
  <c r="AE921" i="24"/>
  <c r="AE920" i="24"/>
  <c r="AE919" i="24"/>
  <c r="AE918" i="24"/>
  <c r="AE917" i="24"/>
  <c r="AE916" i="24"/>
  <c r="AE915" i="24"/>
  <c r="AE914" i="24"/>
  <c r="AE913" i="24"/>
  <c r="AE912" i="24"/>
  <c r="AE911" i="24"/>
  <c r="AE910" i="24"/>
  <c r="AE909" i="24"/>
  <c r="AE908" i="24"/>
  <c r="AE907" i="24"/>
  <c r="AE906" i="24"/>
  <c r="AE905" i="24"/>
  <c r="AE904" i="24"/>
  <c r="AE903" i="24"/>
  <c r="AE902" i="24"/>
  <c r="AE901" i="24"/>
  <c r="AE900" i="24"/>
  <c r="AE899" i="24"/>
  <c r="AE898" i="24"/>
  <c r="AE897" i="24"/>
  <c r="AE896" i="24"/>
  <c r="AE895" i="24"/>
  <c r="AE894" i="24"/>
  <c r="AE893" i="24"/>
  <c r="AE892" i="24"/>
  <c r="AE891" i="24"/>
  <c r="AE890" i="24"/>
  <c r="AE889" i="24"/>
  <c r="AE888" i="24"/>
  <c r="AE887" i="24"/>
  <c r="AE886" i="24"/>
  <c r="AE885" i="24"/>
  <c r="AE884" i="24"/>
  <c r="AE883" i="24"/>
  <c r="AE882" i="24"/>
  <c r="AE881" i="24"/>
  <c r="AE880" i="24"/>
  <c r="AE879" i="24"/>
  <c r="AE878" i="24"/>
  <c r="AE877" i="24"/>
  <c r="AE876" i="24"/>
  <c r="AE875" i="24"/>
  <c r="AE874" i="24"/>
  <c r="AE873" i="24"/>
  <c r="AE872" i="24"/>
  <c r="AE871" i="24"/>
  <c r="AE870" i="24"/>
  <c r="AE869" i="24"/>
  <c r="AE868" i="24"/>
  <c r="AE867" i="24"/>
  <c r="AE866" i="24"/>
  <c r="AE865" i="24"/>
  <c r="AE864" i="24"/>
  <c r="AE863" i="24"/>
  <c r="AE862" i="24"/>
  <c r="AE861" i="24"/>
  <c r="AE860" i="24"/>
  <c r="AE859" i="24"/>
  <c r="AE858" i="24"/>
  <c r="AE857" i="24"/>
  <c r="AE856" i="24"/>
  <c r="AE855" i="24"/>
  <c r="AE854" i="24"/>
  <c r="AE853" i="24"/>
  <c r="AE852" i="24"/>
  <c r="AE851" i="24"/>
  <c r="AE850" i="24"/>
  <c r="AE849" i="24"/>
  <c r="AE848" i="24"/>
  <c r="AE847" i="24"/>
  <c r="AE846" i="24"/>
  <c r="AE845" i="24"/>
  <c r="AE844" i="24"/>
  <c r="AE843" i="24"/>
  <c r="AE842" i="24"/>
  <c r="AE841" i="24"/>
  <c r="AE840" i="24"/>
  <c r="AE839" i="24"/>
  <c r="AE838" i="24"/>
  <c r="AE837" i="24"/>
  <c r="AE836" i="24"/>
  <c r="AE835" i="24"/>
  <c r="AE834" i="24"/>
  <c r="AE833" i="24"/>
  <c r="AE832" i="24"/>
  <c r="AE831" i="24"/>
  <c r="AE830" i="24"/>
  <c r="AE829" i="24"/>
  <c r="AE828" i="24"/>
  <c r="AE827" i="24"/>
  <c r="AE826" i="24"/>
  <c r="AE825" i="24"/>
  <c r="AE824" i="24"/>
  <c r="AE823" i="24"/>
  <c r="AE822" i="24"/>
  <c r="AE821" i="24"/>
  <c r="AE820" i="24"/>
  <c r="AE819" i="24"/>
  <c r="AE818" i="24"/>
  <c r="AE817" i="24"/>
  <c r="AE816" i="24"/>
  <c r="AE815" i="24"/>
  <c r="AE814" i="24"/>
  <c r="AE813" i="24"/>
  <c r="AE812" i="24"/>
  <c r="AE811" i="24"/>
  <c r="AE810" i="24"/>
  <c r="AE809" i="24"/>
  <c r="AE808" i="24"/>
  <c r="AE807" i="24"/>
  <c r="AE806" i="24"/>
  <c r="AE805" i="24"/>
  <c r="AE804" i="24"/>
  <c r="AE803" i="24"/>
  <c r="AE802" i="24"/>
  <c r="AE801" i="24"/>
  <c r="AE800" i="24"/>
  <c r="AE799" i="24"/>
  <c r="AE798" i="24"/>
  <c r="AE797" i="24"/>
  <c r="AE796" i="24"/>
  <c r="AE795" i="24"/>
  <c r="AE794" i="24"/>
  <c r="AE793" i="24"/>
  <c r="AE792" i="24"/>
  <c r="AE791" i="24"/>
  <c r="AE790" i="24"/>
  <c r="AE789" i="24"/>
  <c r="AE788" i="24"/>
  <c r="AE787" i="24"/>
  <c r="AE786" i="24"/>
  <c r="AE785" i="24"/>
  <c r="AE784" i="24"/>
  <c r="AE783" i="24"/>
  <c r="AE782" i="24"/>
  <c r="AE781" i="24"/>
  <c r="AE780" i="24"/>
  <c r="AE779" i="24"/>
  <c r="AE778" i="24"/>
  <c r="AE777" i="24"/>
  <c r="AE776" i="24"/>
  <c r="AE775" i="24"/>
  <c r="AE774" i="24"/>
  <c r="AE773" i="24"/>
  <c r="AE772" i="24"/>
  <c r="AE771" i="24"/>
  <c r="AE770" i="24"/>
  <c r="AE769" i="24"/>
  <c r="AE768" i="24"/>
  <c r="AE767" i="24"/>
  <c r="AE766" i="24"/>
  <c r="AE765" i="24"/>
  <c r="AE764" i="24"/>
  <c r="AE763" i="24"/>
  <c r="AE762" i="24"/>
  <c r="AE761" i="24"/>
  <c r="AE760" i="24"/>
  <c r="AE759" i="24"/>
  <c r="AE758" i="24"/>
  <c r="AE757" i="24"/>
  <c r="AE756" i="24"/>
  <c r="AE755" i="24"/>
  <c r="AE754" i="24"/>
  <c r="AE753" i="24"/>
  <c r="AE752" i="24"/>
  <c r="AE751" i="24"/>
  <c r="AE750" i="24"/>
  <c r="AE749" i="24"/>
  <c r="AE748" i="24"/>
  <c r="AE747" i="24"/>
  <c r="AE746" i="24"/>
  <c r="AE745" i="24"/>
  <c r="AE744" i="24"/>
  <c r="AE743" i="24"/>
  <c r="AE742" i="24"/>
  <c r="AE741" i="24"/>
  <c r="AE740" i="24"/>
  <c r="AE739" i="24"/>
  <c r="AE738" i="24"/>
  <c r="AE737" i="24"/>
  <c r="AE736" i="24"/>
  <c r="AE735" i="24"/>
  <c r="AE734" i="24"/>
  <c r="AE733" i="24"/>
  <c r="AE732" i="24"/>
  <c r="AE731" i="24"/>
  <c r="AE730" i="24"/>
  <c r="AE729" i="24"/>
  <c r="AE728" i="24"/>
  <c r="AE727" i="24"/>
  <c r="AE726" i="24"/>
  <c r="AE725" i="24"/>
  <c r="AE724" i="24"/>
  <c r="AE723" i="24"/>
  <c r="AE722" i="24"/>
  <c r="AE721" i="24"/>
  <c r="AE720" i="24"/>
  <c r="AE719" i="24"/>
  <c r="AE718" i="24"/>
  <c r="AE717" i="24"/>
  <c r="AE716" i="24"/>
  <c r="AE715" i="24"/>
  <c r="AE714" i="24"/>
  <c r="AE713" i="24"/>
  <c r="AE712" i="24"/>
  <c r="AE711" i="24"/>
  <c r="AE710" i="24"/>
  <c r="AE709" i="24"/>
  <c r="AE708" i="24"/>
  <c r="AE707" i="24"/>
  <c r="AE706" i="24"/>
  <c r="AE705" i="24"/>
  <c r="AE704" i="24"/>
  <c r="AE703" i="24"/>
  <c r="AE702" i="24"/>
  <c r="AE701" i="24"/>
  <c r="AE700" i="24"/>
  <c r="AE699" i="24"/>
  <c r="AE698" i="24"/>
  <c r="AE697" i="24"/>
  <c r="AE696" i="24"/>
  <c r="AE695" i="24"/>
  <c r="AE694" i="24"/>
  <c r="AE693" i="24"/>
  <c r="AE692" i="24"/>
  <c r="AE691" i="24"/>
  <c r="AE690" i="24"/>
  <c r="AE689" i="24"/>
  <c r="AE688" i="24"/>
  <c r="AE687" i="24"/>
  <c r="AE686" i="24"/>
  <c r="AE685" i="24"/>
  <c r="AE684" i="24"/>
  <c r="AE683" i="24"/>
  <c r="AE682" i="24"/>
  <c r="AE681" i="24"/>
  <c r="AE680" i="24"/>
  <c r="AE679" i="24"/>
  <c r="AE678" i="24"/>
  <c r="AE677" i="24"/>
  <c r="AE676" i="24"/>
  <c r="AE675" i="24"/>
  <c r="AE674" i="24"/>
  <c r="AE673" i="24"/>
  <c r="AE672" i="24"/>
  <c r="AE671" i="24"/>
  <c r="AE670" i="24"/>
  <c r="AE669" i="24"/>
  <c r="AE668" i="24"/>
  <c r="AE667" i="24"/>
  <c r="AE666" i="24"/>
  <c r="AE665" i="24"/>
  <c r="AE664" i="24"/>
  <c r="AE663" i="24"/>
  <c r="AE662" i="24"/>
  <c r="AE661" i="24"/>
  <c r="AE660" i="24"/>
  <c r="AE659" i="24"/>
  <c r="AE658" i="24"/>
  <c r="AE657" i="24"/>
  <c r="AE656" i="24"/>
  <c r="AE655" i="24"/>
  <c r="AE654" i="24"/>
  <c r="AE653" i="24"/>
  <c r="AE652" i="24"/>
  <c r="AE651" i="24"/>
  <c r="AE650" i="24"/>
  <c r="AE649" i="24"/>
  <c r="AE648" i="24"/>
  <c r="AE647" i="24"/>
  <c r="AE646" i="24"/>
  <c r="AE645" i="24"/>
  <c r="AE644" i="24"/>
  <c r="AE643" i="24"/>
  <c r="AE642" i="24"/>
  <c r="AE641" i="24"/>
  <c r="AE640" i="24"/>
  <c r="AE639" i="24"/>
  <c r="AE638" i="24"/>
  <c r="AE637" i="24"/>
  <c r="AE636" i="24"/>
  <c r="AE635" i="24"/>
  <c r="AE634" i="24"/>
  <c r="AE633" i="24"/>
  <c r="AE632" i="24"/>
  <c r="AE631" i="24"/>
  <c r="AE630" i="24"/>
  <c r="AE629" i="24"/>
  <c r="AE628" i="24"/>
  <c r="AE627" i="24"/>
  <c r="AE626" i="24"/>
  <c r="AE625" i="24"/>
  <c r="AE624" i="24"/>
  <c r="AE623" i="24"/>
  <c r="AE622" i="24"/>
  <c r="AE621" i="24"/>
  <c r="AE620" i="24"/>
  <c r="AE619" i="24"/>
  <c r="AE618" i="24"/>
  <c r="AE617" i="24"/>
  <c r="AE616" i="24"/>
  <c r="AE615" i="24"/>
  <c r="AE614" i="24"/>
  <c r="AE613" i="24"/>
  <c r="AE612" i="24"/>
  <c r="AE611" i="24"/>
  <c r="AE610" i="24"/>
  <c r="AE609" i="24"/>
  <c r="AE608" i="24"/>
  <c r="AE607" i="24"/>
  <c r="AE606" i="24"/>
  <c r="AE605" i="24"/>
  <c r="AE604" i="24"/>
  <c r="AE603" i="24"/>
  <c r="AE602" i="24"/>
  <c r="AE601" i="24"/>
  <c r="AE600" i="24"/>
  <c r="AE599" i="24"/>
  <c r="AE598" i="24"/>
  <c r="AE597" i="24"/>
  <c r="AE596" i="24"/>
  <c r="AE595" i="24"/>
  <c r="AE594" i="24"/>
  <c r="AE593" i="24"/>
  <c r="AE592" i="24"/>
  <c r="AE591" i="24"/>
  <c r="AE590" i="24"/>
  <c r="AE589" i="24"/>
  <c r="AE588" i="24"/>
  <c r="AE587" i="24"/>
  <c r="AE586" i="24"/>
  <c r="AE585" i="24"/>
  <c r="AE584" i="24"/>
  <c r="AE583" i="24"/>
  <c r="AE582" i="24"/>
  <c r="AE581" i="24"/>
  <c r="AE580" i="24"/>
  <c r="AE579" i="24"/>
  <c r="AE578" i="24"/>
  <c r="AE577" i="24"/>
  <c r="AE576" i="24"/>
  <c r="AE575" i="24"/>
  <c r="AE574" i="24"/>
  <c r="AE573" i="24"/>
  <c r="AE572" i="24"/>
  <c r="AE571" i="24"/>
  <c r="AE570" i="24"/>
  <c r="AE569" i="24"/>
  <c r="AE568" i="24"/>
  <c r="AE567" i="24"/>
  <c r="AE566" i="24"/>
  <c r="AE565" i="24"/>
  <c r="AE564" i="24"/>
  <c r="AE563" i="24"/>
  <c r="AE562" i="24"/>
  <c r="AE561" i="24"/>
  <c r="AE560" i="24"/>
  <c r="AE559" i="24"/>
  <c r="AE558" i="24"/>
  <c r="AE557" i="24"/>
  <c r="AE556" i="24"/>
  <c r="AE555" i="24"/>
  <c r="AE554" i="24"/>
  <c r="AE553" i="24"/>
  <c r="AE552" i="24"/>
  <c r="AE551" i="24"/>
  <c r="AE550" i="24"/>
  <c r="AE549" i="24"/>
  <c r="AE548" i="24"/>
  <c r="AE547" i="24"/>
  <c r="AE546" i="24"/>
  <c r="AE545" i="24"/>
  <c r="AE544" i="24"/>
  <c r="AE543" i="24"/>
  <c r="AE542" i="24"/>
  <c r="AE541" i="24"/>
  <c r="AE540" i="24"/>
  <c r="AE539" i="24"/>
  <c r="AE538" i="24"/>
  <c r="AE537" i="24"/>
  <c r="AE536" i="24"/>
  <c r="AE535" i="24"/>
  <c r="AE534" i="24"/>
  <c r="AE533" i="24"/>
  <c r="AE532" i="24"/>
  <c r="AE531" i="24"/>
  <c r="AE530" i="24"/>
  <c r="AE529" i="24"/>
  <c r="AE528" i="24"/>
  <c r="AE527" i="24"/>
  <c r="AE526" i="24"/>
  <c r="AE525" i="24"/>
  <c r="AE524" i="24"/>
  <c r="AE523" i="24"/>
  <c r="AE522" i="24"/>
  <c r="AE521" i="24"/>
  <c r="AE520" i="24"/>
  <c r="AE519" i="24"/>
  <c r="AE518" i="24"/>
  <c r="AE517" i="24"/>
  <c r="AE516" i="24"/>
  <c r="AE515" i="24"/>
  <c r="AE514" i="24"/>
  <c r="AE513" i="24"/>
  <c r="AE512" i="24"/>
  <c r="AE511" i="24"/>
  <c r="AE510" i="24"/>
  <c r="AE509" i="24"/>
  <c r="AE508" i="24"/>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5" i="24"/>
  <c r="AM7" i="24"/>
  <c r="AK7" i="24"/>
  <c r="AI7" i="24"/>
  <c r="AG7" i="24"/>
  <c r="AD7" i="24"/>
  <c r="AC7" i="24"/>
  <c r="AB7" i="24"/>
  <c r="X7" i="24"/>
  <c r="W7" i="24"/>
  <c r="V7" i="24"/>
  <c r="T7" i="24"/>
  <c r="R7" i="24"/>
  <c r="Q7" i="24"/>
  <c r="P7" i="24"/>
  <c r="O7" i="24"/>
  <c r="N7" i="24"/>
  <c r="M7" i="24"/>
  <c r="L7" i="24"/>
  <c r="K7" i="24"/>
  <c r="J7" i="24"/>
  <c r="I7" i="24"/>
  <c r="E7" i="24"/>
  <c r="D7" i="24"/>
  <c r="C7" i="24"/>
  <c r="B7" i="24" a="1"/>
  <c r="B7" i="24" s="1"/>
  <c r="AD5" i="24"/>
  <c r="AC5" i="24"/>
  <c r="AB5" i="24"/>
  <c r="F24" i="12" l="1"/>
  <c r="K21" i="12"/>
  <c r="K24" i="12" s="1"/>
  <c r="E24" i="12"/>
  <c r="AE7" i="24"/>
  <c r="L8" i="31" l="1"/>
  <c r="K8" i="31"/>
  <c r="J8" i="31"/>
  <c r="I8" i="31"/>
  <c r="H8" i="31"/>
  <c r="G8" i="31"/>
  <c r="E8" i="31"/>
  <c r="E15" i="31" s="1"/>
  <c r="C8" i="31"/>
  <c r="L23" i="31"/>
  <c r="E21" i="31"/>
  <c r="G14" i="31"/>
  <c r="G13" i="31"/>
  <c r="E13" i="31"/>
  <c r="M24" i="31" s="1"/>
  <c r="D10" i="31"/>
  <c r="H15" i="31"/>
  <c r="H13" i="31" s="1"/>
  <c r="L24" i="31" s="1"/>
  <c r="L8" i="30"/>
  <c r="K8" i="30"/>
  <c r="J8" i="30"/>
  <c r="I8" i="30"/>
  <c r="H8" i="30"/>
  <c r="G8" i="30"/>
  <c r="I15" i="30" s="1"/>
  <c r="I13" i="30" s="1"/>
  <c r="E8" i="30"/>
  <c r="C8" i="30"/>
  <c r="E10" i="30" s="1"/>
  <c r="L23" i="30"/>
  <c r="E21" i="30"/>
  <c r="G14" i="30"/>
  <c r="G13" i="30"/>
  <c r="E13" i="30"/>
  <c r="M24" i="30" s="1"/>
  <c r="D10" i="30"/>
  <c r="L8" i="29"/>
  <c r="K8" i="29"/>
  <c r="J8" i="29"/>
  <c r="I8" i="29"/>
  <c r="H8" i="29"/>
  <c r="G8" i="29"/>
  <c r="E8" i="29"/>
  <c r="C8" i="29"/>
  <c r="E15" i="29" s="1"/>
  <c r="L23" i="29"/>
  <c r="E21" i="29"/>
  <c r="G14" i="29"/>
  <c r="G13" i="29"/>
  <c r="E13" i="29"/>
  <c r="M24" i="29" s="1"/>
  <c r="D10" i="29"/>
  <c r="H15" i="29"/>
  <c r="H13" i="29" s="1"/>
  <c r="L24" i="29" s="1"/>
  <c r="H15" i="30" l="1"/>
  <c r="H13" i="30" s="1"/>
  <c r="L24" i="30" s="1"/>
  <c r="H10" i="31"/>
  <c r="J15" i="31"/>
  <c r="J13" i="31" s="1"/>
  <c r="I10" i="31"/>
  <c r="K15" i="31"/>
  <c r="K13" i="31" s="1"/>
  <c r="E10" i="31"/>
  <c r="I15" i="31"/>
  <c r="I13" i="31" s="1"/>
  <c r="J10" i="31"/>
  <c r="L15" i="31"/>
  <c r="L13" i="31" s="1"/>
  <c r="K10" i="31"/>
  <c r="L10" i="31"/>
  <c r="E15" i="30"/>
  <c r="H10" i="30"/>
  <c r="J15" i="30"/>
  <c r="J13" i="30" s="1"/>
  <c r="I10" i="30"/>
  <c r="K15" i="30"/>
  <c r="K13" i="30" s="1"/>
  <c r="J10" i="30"/>
  <c r="L15" i="30"/>
  <c r="L13" i="30" s="1"/>
  <c r="K10" i="30"/>
  <c r="L10" i="30"/>
  <c r="K15" i="29"/>
  <c r="K13" i="29" s="1"/>
  <c r="E10" i="29"/>
  <c r="I15" i="29"/>
  <c r="I13" i="29" s="1"/>
  <c r="J10" i="29"/>
  <c r="L15" i="29"/>
  <c r="L13" i="29" s="1"/>
  <c r="K10" i="29"/>
  <c r="J15" i="29"/>
  <c r="J13" i="29" s="1"/>
  <c r="I10" i="29"/>
  <c r="L10" i="29"/>
  <c r="H10" i="29"/>
  <c r="G441" i="4" l="1"/>
  <c r="F441" i="4"/>
  <c r="G440" i="4"/>
  <c r="F440" i="4"/>
  <c r="G439" i="4"/>
  <c r="F439" i="4"/>
  <c r="G438" i="4"/>
  <c r="F438" i="4"/>
  <c r="G437" i="4"/>
  <c r="F437" i="4"/>
  <c r="G436" i="4"/>
  <c r="F436" i="4"/>
  <c r="G435" i="4"/>
  <c r="F435" i="4"/>
  <c r="G434" i="4"/>
  <c r="F434" i="4"/>
  <c r="G433" i="4"/>
  <c r="F433" i="4"/>
  <c r="G432" i="4"/>
  <c r="F432" i="4"/>
  <c r="G431" i="4"/>
  <c r="F431" i="4"/>
  <c r="G430" i="4"/>
  <c r="F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G411" i="4"/>
  <c r="F411" i="4"/>
  <c r="G410" i="4"/>
  <c r="F410" i="4"/>
  <c r="G409" i="4"/>
  <c r="F409" i="4"/>
  <c r="G408" i="4"/>
  <c r="F408" i="4"/>
  <c r="G407" i="4"/>
  <c r="F407" i="4"/>
  <c r="G406" i="4"/>
  <c r="F406" i="4"/>
  <c r="G405" i="4"/>
  <c r="F405" i="4"/>
  <c r="G404" i="4"/>
  <c r="F404" i="4"/>
  <c r="G403" i="4"/>
  <c r="F403" i="4"/>
  <c r="G402" i="4"/>
  <c r="F402" i="4"/>
  <c r="G401" i="4"/>
  <c r="F401" i="4"/>
  <c r="G400" i="4"/>
  <c r="F400" i="4"/>
  <c r="G399" i="4"/>
  <c r="F399" i="4"/>
  <c r="G398" i="4"/>
  <c r="F398" i="4"/>
  <c r="G397" i="4"/>
  <c r="F397" i="4"/>
  <c r="G396" i="4"/>
  <c r="F396" i="4"/>
  <c r="G395" i="4"/>
  <c r="F395" i="4"/>
  <c r="G394" i="4"/>
  <c r="F394" i="4"/>
  <c r="G393" i="4"/>
  <c r="F393" i="4"/>
  <c r="G392" i="4"/>
  <c r="F392" i="4"/>
  <c r="G391" i="4"/>
  <c r="F391" i="4"/>
  <c r="G390" i="4"/>
  <c r="F390" i="4"/>
  <c r="G389" i="4"/>
  <c r="F389" i="4"/>
  <c r="G388" i="4"/>
  <c r="F388" i="4"/>
  <c r="G387" i="4"/>
  <c r="F387" i="4"/>
  <c r="G386" i="4"/>
  <c r="F386" i="4"/>
  <c r="G385" i="4"/>
  <c r="F385" i="4"/>
  <c r="G384" i="4"/>
  <c r="F384" i="4"/>
  <c r="G383" i="4"/>
  <c r="F383" i="4"/>
  <c r="G382" i="4"/>
  <c r="F382" i="4"/>
  <c r="G381" i="4"/>
  <c r="F381" i="4"/>
  <c r="G380" i="4"/>
  <c r="F380" i="4"/>
  <c r="G379" i="4"/>
  <c r="F379" i="4"/>
  <c r="G378" i="4"/>
  <c r="F378" i="4"/>
  <c r="G377" i="4"/>
  <c r="F377" i="4"/>
  <c r="G376" i="4"/>
  <c r="F376" i="4"/>
  <c r="G375" i="4"/>
  <c r="F375" i="4"/>
  <c r="G374" i="4"/>
  <c r="F374" i="4"/>
  <c r="G373" i="4"/>
  <c r="F373" i="4"/>
  <c r="G372" i="4"/>
  <c r="F372" i="4"/>
  <c r="G371" i="4"/>
  <c r="F371" i="4"/>
  <c r="G370" i="4"/>
  <c r="F370" i="4"/>
  <c r="G369" i="4"/>
  <c r="F369" i="4"/>
  <c r="G368" i="4"/>
  <c r="F368" i="4"/>
  <c r="G367" i="4"/>
  <c r="F367" i="4"/>
  <c r="G366" i="4"/>
  <c r="F366" i="4"/>
  <c r="G365" i="4"/>
  <c r="F365" i="4"/>
  <c r="G364" i="4"/>
  <c r="F364" i="4"/>
  <c r="G363" i="4"/>
  <c r="F363" i="4"/>
  <c r="G362" i="4"/>
  <c r="F362" i="4"/>
  <c r="G361" i="4"/>
  <c r="F361" i="4"/>
  <c r="G360" i="4"/>
  <c r="F360" i="4"/>
  <c r="G359" i="4"/>
  <c r="F359" i="4"/>
  <c r="G358" i="4"/>
  <c r="F358" i="4"/>
  <c r="G357" i="4"/>
  <c r="F357" i="4"/>
  <c r="G356" i="4"/>
  <c r="F356" i="4"/>
  <c r="G355" i="4"/>
  <c r="F355" i="4"/>
  <c r="G354" i="4"/>
  <c r="F354" i="4"/>
  <c r="G353" i="4"/>
  <c r="F353" i="4"/>
  <c r="G352" i="4"/>
  <c r="F352" i="4"/>
  <c r="G351" i="4"/>
  <c r="F351" i="4"/>
  <c r="G350" i="4"/>
  <c r="F350" i="4"/>
  <c r="G349" i="4"/>
  <c r="F349" i="4"/>
  <c r="G348" i="4"/>
  <c r="F348" i="4"/>
  <c r="G347" i="4"/>
  <c r="F347" i="4"/>
  <c r="G346" i="4"/>
  <c r="F346" i="4"/>
  <c r="G345" i="4"/>
  <c r="F345" i="4"/>
  <c r="G344" i="4"/>
  <c r="F344" i="4"/>
  <c r="G343" i="4"/>
  <c r="F343" i="4"/>
  <c r="G342" i="4"/>
  <c r="F342" i="4"/>
  <c r="G341" i="4"/>
  <c r="F341" i="4"/>
  <c r="G340" i="4"/>
  <c r="F340" i="4"/>
  <c r="G339" i="4"/>
  <c r="F339" i="4"/>
  <c r="G338" i="4"/>
  <c r="F338" i="4"/>
  <c r="G337" i="4"/>
  <c r="F337" i="4"/>
  <c r="G336" i="4"/>
  <c r="F336" i="4"/>
  <c r="G335" i="4"/>
  <c r="F335" i="4"/>
  <c r="G334" i="4"/>
  <c r="F334" i="4"/>
  <c r="G333" i="4"/>
  <c r="F333" i="4"/>
  <c r="G332" i="4"/>
  <c r="F332" i="4"/>
  <c r="G331" i="4"/>
  <c r="F331" i="4"/>
  <c r="G330" i="4"/>
  <c r="F330" i="4"/>
  <c r="G329" i="4"/>
  <c r="F329" i="4"/>
  <c r="G328" i="4"/>
  <c r="F328" i="4"/>
  <c r="G327" i="4"/>
  <c r="F327" i="4"/>
  <c r="G326" i="4"/>
  <c r="F326" i="4"/>
  <c r="G325" i="4"/>
  <c r="F325" i="4"/>
  <c r="G324" i="4"/>
  <c r="F324" i="4"/>
  <c r="G323" i="4"/>
  <c r="F323" i="4"/>
  <c r="G322" i="4"/>
  <c r="F322" i="4"/>
  <c r="G321" i="4"/>
  <c r="F321" i="4"/>
  <c r="G320" i="4"/>
  <c r="F320" i="4"/>
  <c r="G319" i="4"/>
  <c r="F319" i="4"/>
  <c r="G318" i="4"/>
  <c r="F318" i="4"/>
  <c r="G317" i="4"/>
  <c r="F317" i="4"/>
  <c r="G316" i="4"/>
  <c r="F316" i="4"/>
  <c r="G315" i="4"/>
  <c r="F315" i="4"/>
  <c r="G314" i="4"/>
  <c r="F314" i="4"/>
  <c r="G313" i="4"/>
  <c r="F313" i="4"/>
  <c r="G312" i="4"/>
  <c r="F312" i="4"/>
  <c r="G311" i="4"/>
  <c r="F311" i="4"/>
  <c r="G310" i="4"/>
  <c r="F310" i="4"/>
  <c r="G309" i="4"/>
  <c r="F309" i="4"/>
  <c r="G308" i="4"/>
  <c r="F308" i="4"/>
  <c r="G307" i="4"/>
  <c r="F307" i="4"/>
  <c r="G306" i="4"/>
  <c r="F306" i="4"/>
  <c r="G305" i="4"/>
  <c r="F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86" i="4"/>
  <c r="F286" i="4"/>
  <c r="G285" i="4"/>
  <c r="F285" i="4"/>
  <c r="G284" i="4"/>
  <c r="F284" i="4"/>
  <c r="G283" i="4"/>
  <c r="F283" i="4"/>
  <c r="G282" i="4"/>
  <c r="F282" i="4"/>
  <c r="G281" i="4"/>
  <c r="F281" i="4"/>
  <c r="G280" i="4"/>
  <c r="F280" i="4"/>
  <c r="G279" i="4"/>
  <c r="F279" i="4"/>
  <c r="G278" i="4"/>
  <c r="F278" i="4"/>
  <c r="G277" i="4"/>
  <c r="F277" i="4"/>
  <c r="G276" i="4"/>
  <c r="F276" i="4"/>
  <c r="G275" i="4"/>
  <c r="F275" i="4"/>
  <c r="G274" i="4"/>
  <c r="F274" i="4"/>
  <c r="G273" i="4"/>
  <c r="F273" i="4"/>
  <c r="G272" i="4"/>
  <c r="F272" i="4"/>
  <c r="G271" i="4"/>
  <c r="F271" i="4"/>
  <c r="G270" i="4"/>
  <c r="F270" i="4"/>
  <c r="G269" i="4"/>
  <c r="F269" i="4"/>
  <c r="G268" i="4"/>
  <c r="F268" i="4"/>
  <c r="G267" i="4"/>
  <c r="F267" i="4"/>
  <c r="G266" i="4"/>
  <c r="F266" i="4"/>
  <c r="G265" i="4"/>
  <c r="F265" i="4"/>
  <c r="G264" i="4"/>
  <c r="F264" i="4"/>
  <c r="G263" i="4"/>
  <c r="F263" i="4"/>
  <c r="G262" i="4"/>
  <c r="F262" i="4"/>
  <c r="G261" i="4"/>
  <c r="F261" i="4"/>
  <c r="G260" i="4"/>
  <c r="F260" i="4"/>
  <c r="G259" i="4"/>
  <c r="F259" i="4"/>
  <c r="G258" i="4"/>
  <c r="F258" i="4"/>
  <c r="G257" i="4"/>
  <c r="F257" i="4"/>
  <c r="G256" i="4"/>
  <c r="F256" i="4"/>
  <c r="G255" i="4"/>
  <c r="F255" i="4"/>
  <c r="G254" i="4"/>
  <c r="F254" i="4"/>
  <c r="G253" i="4"/>
  <c r="F253" i="4"/>
  <c r="G252" i="4"/>
  <c r="F252" i="4"/>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4" i="4"/>
  <c r="F4" i="4"/>
  <c r="G3" i="4"/>
  <c r="F3" i="4"/>
  <c r="G2" i="4"/>
  <c r="F2" i="4"/>
  <c r="F36" i="3" l="1"/>
  <c r="F35" i="3"/>
  <c r="F34" i="3"/>
  <c r="F33" i="3"/>
  <c r="F32" i="3"/>
  <c r="F31" i="3"/>
  <c r="F30" i="3"/>
  <c r="F29" i="3"/>
  <c r="F28" i="3"/>
  <c r="F27" i="3"/>
  <c r="F26" i="3"/>
  <c r="F25" i="3"/>
  <c r="F24" i="3"/>
  <c r="F23" i="3"/>
  <c r="F22" i="3"/>
  <c r="F21" i="3"/>
  <c r="F20" i="3"/>
  <c r="F19" i="3"/>
  <c r="F18" i="3"/>
  <c r="F17" i="3"/>
  <c r="F16" i="3"/>
  <c r="F15" i="3"/>
  <c r="F14" i="3"/>
  <c r="F13" i="3"/>
  <c r="C25" i="8" l="1"/>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c r="B24" i="8" s="1"/>
  <c r="B23" i="8" s="1"/>
  <c r="B22" i="8" s="1"/>
  <c r="B21" i="8" s="1"/>
  <c r="B20" i="8" s="1"/>
  <c r="B19" i="8" s="1"/>
  <c r="B18" i="8" s="1"/>
  <c r="B17" i="8" s="1"/>
  <c r="B16" i="8" s="1"/>
  <c r="B15" i="8" s="1"/>
  <c r="B14" i="8" s="1"/>
  <c r="B13" i="8" s="1"/>
  <c r="B12" i="8" s="1"/>
  <c r="B11" i="8" s="1"/>
  <c r="B10" i="8" s="1"/>
  <c r="B9" i="8" s="1"/>
  <c r="B8" i="8" s="1"/>
  <c r="B7" i="8" s="1"/>
  <c r="B6" i="8" s="1"/>
  <c r="B5" i="8" s="1"/>
  <c r="B4" i="8" s="1"/>
  <c r="B3" i="8" s="1"/>
  <c r="A25" i="8"/>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H5" i="8"/>
  <c r="H6" i="8" s="1"/>
  <c r="H7" i="8" s="1"/>
  <c r="H8" i="8" s="1"/>
  <c r="H9" i="8" s="1"/>
  <c r="H10" i="8" s="1"/>
  <c r="H11" i="8" s="1"/>
  <c r="H12" i="8" s="1"/>
  <c r="H13" i="8" s="1"/>
  <c r="H14" i="8" s="1"/>
  <c r="H15" i="8" s="1"/>
  <c r="H16" i="8" s="1"/>
  <c r="H17" i="8" s="1"/>
  <c r="H18" i="8" s="1"/>
  <c r="H19" i="8" s="1"/>
  <c r="H20" i="8" s="1"/>
  <c r="H21" i="8" s="1"/>
  <c r="H22" i="8" s="1"/>
  <c r="H23" i="8" s="1"/>
  <c r="H24" i="8" s="1"/>
  <c r="H25" i="8" s="1"/>
  <c r="H26" i="8" s="1"/>
  <c r="G5" i="8"/>
  <c r="G6" i="8" s="1"/>
  <c r="G7" i="8" s="1"/>
  <c r="G8" i="8" s="1"/>
  <c r="G9" i="8" s="1"/>
  <c r="G10" i="8" s="1"/>
  <c r="G11" i="8" s="1"/>
  <c r="G12" i="8" s="1"/>
  <c r="G13" i="8" s="1"/>
  <c r="G14" i="8" s="1"/>
  <c r="G15" i="8" s="1"/>
  <c r="G16" i="8" s="1"/>
  <c r="G17" i="8" s="1"/>
  <c r="G18" i="8" s="1"/>
  <c r="G19" i="8" s="1"/>
  <c r="G20" i="8" s="1"/>
  <c r="G21" i="8" s="1"/>
  <c r="G22" i="8" s="1"/>
  <c r="G23" i="8" s="1"/>
  <c r="G24" i="8" s="1"/>
  <c r="G25" i="8" s="1"/>
  <c r="G26" i="8" s="1"/>
  <c r="H4" i="8"/>
  <c r="G4" i="8"/>
  <c r="G2" i="8"/>
  <c r="C2" i="8"/>
  <c r="B2" i="8"/>
  <c r="A2" i="8"/>
  <c r="I15" i="9" l="1"/>
  <c r="E22" i="9"/>
  <c r="C15" i="9"/>
  <c r="E15" i="9"/>
  <c r="H15" i="9"/>
  <c r="F15" i="9"/>
  <c r="A15" i="9"/>
  <c r="J15" i="9"/>
  <c r="B15" i="9"/>
  <c r="D15" i="9"/>
  <c r="G15" i="9"/>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4" i="7"/>
  <c r="K15" i="9" l="1"/>
  <c r="E23" i="9" s="1"/>
  <c r="L8" i="10" l="1"/>
  <c r="K8" i="10"/>
  <c r="I8" i="10"/>
  <c r="H8" i="10"/>
  <c r="G8" i="10"/>
  <c r="E8" i="10"/>
  <c r="C8" i="10"/>
  <c r="J8" i="10" l="1"/>
  <c r="G21" i="26" l="1"/>
  <c r="G18" i="26"/>
  <c r="G15" i="26"/>
  <c r="G12" i="26"/>
  <c r="E21" i="26"/>
  <c r="I21" i="26" s="1"/>
  <c r="E18" i="26"/>
  <c r="I18" i="26" s="1"/>
  <c r="E15" i="26"/>
  <c r="I15" i="26" s="1"/>
  <c r="E12" i="26"/>
  <c r="I12" i="26" s="1"/>
  <c r="E9" i="26"/>
  <c r="E6" i="26"/>
  <c r="I6" i="26" s="1"/>
  <c r="H45" i="3"/>
  <c r="K21" i="26"/>
  <c r="A21" i="26"/>
  <c r="K18" i="26"/>
  <c r="A18" i="26"/>
  <c r="K15" i="26"/>
  <c r="A15" i="26"/>
  <c r="K12" i="26"/>
  <c r="A12" i="26"/>
  <c r="A9" i="26"/>
  <c r="A6" i="26"/>
  <c r="U21" i="25"/>
  <c r="U18" i="25"/>
  <c r="U15" i="25"/>
  <c r="U12" i="25"/>
  <c r="Q21" i="25"/>
  <c r="Q18" i="25"/>
  <c r="Q15" i="25"/>
  <c r="Q12" i="25"/>
  <c r="O21" i="25"/>
  <c r="O18" i="25"/>
  <c r="O15" i="25"/>
  <c r="O12" i="25"/>
  <c r="K21" i="25"/>
  <c r="M21" i="25" s="1"/>
  <c r="K18" i="25"/>
  <c r="M18" i="25" s="1"/>
  <c r="K15" i="25"/>
  <c r="M15" i="25" s="1"/>
  <c r="K12" i="25"/>
  <c r="M12" i="25" s="1"/>
  <c r="G21" i="25"/>
  <c r="G18" i="25"/>
  <c r="G15" i="25"/>
  <c r="G12" i="25"/>
  <c r="C22" i="25"/>
  <c r="C19" i="25"/>
  <c r="C16" i="25"/>
  <c r="C13" i="25"/>
  <c r="C10" i="25"/>
  <c r="C7" i="25"/>
  <c r="E21" i="25"/>
  <c r="S21" i="25" s="1"/>
  <c r="E18" i="25"/>
  <c r="S18" i="25" s="1"/>
  <c r="E15" i="25"/>
  <c r="S15" i="25" s="1"/>
  <c r="E12" i="25"/>
  <c r="S12" i="25" s="1"/>
  <c r="E9" i="25"/>
  <c r="S9" i="25" s="1"/>
  <c r="E6" i="25"/>
  <c r="C21" i="25"/>
  <c r="C18" i="25"/>
  <c r="C15" i="25"/>
  <c r="C12" i="25"/>
  <c r="A21" i="25"/>
  <c r="A18" i="25"/>
  <c r="A15" i="25"/>
  <c r="A12" i="25"/>
  <c r="A9" i="25"/>
  <c r="A6" i="25"/>
  <c r="I9" i="26" l="1"/>
  <c r="S6" i="25"/>
  <c r="L23" i="10"/>
  <c r="I13" i="10"/>
  <c r="H39" i="3"/>
  <c r="J39" i="3" s="1"/>
  <c r="E21" i="10" l="1"/>
  <c r="L15" i="10"/>
  <c r="K15" i="10"/>
  <c r="J15" i="10"/>
  <c r="I15" i="10"/>
  <c r="H15" i="10"/>
  <c r="E15" i="10"/>
  <c r="G14" i="10"/>
  <c r="L13" i="10"/>
  <c r="K13" i="10"/>
  <c r="J13" i="10"/>
  <c r="H13" i="10"/>
  <c r="L24" i="10" s="1"/>
  <c r="G13" i="10"/>
  <c r="E13" i="10"/>
  <c r="M24" i="10" s="1"/>
  <c r="L10" i="10"/>
  <c r="K10" i="10"/>
  <c r="J10" i="10"/>
  <c r="I10" i="10"/>
  <c r="H10" i="10"/>
  <c r="E10" i="10"/>
  <c r="D10" i="10"/>
  <c r="C3" i="13" l="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B11" i="1" s="1"/>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D13" i="3" s="1"/>
  <c r="D35" i="3" l="1"/>
  <c r="D27" i="3"/>
  <c r="D25" i="3"/>
  <c r="D20" i="3"/>
  <c r="D33" i="3"/>
  <c r="D31" i="3"/>
  <c r="D23" i="3"/>
  <c r="D15" i="3"/>
  <c r="D29" i="3"/>
  <c r="D21" i="3"/>
  <c r="B14" i="3"/>
  <c r="D24" i="3" l="1"/>
  <c r="B32" i="3"/>
  <c r="D34" i="3"/>
  <c r="D26" i="3"/>
  <c r="D28" i="3"/>
  <c r="D22" i="3"/>
  <c r="D30" i="3"/>
  <c r="B36" i="3"/>
  <c r="D14" i="3"/>
  <c r="D17" i="3"/>
  <c r="D16" i="3"/>
  <c r="B26" i="3"/>
  <c r="D18" i="3"/>
  <c r="D32" i="3"/>
  <c r="D19" i="3"/>
  <c r="B27" i="3"/>
  <c r="B16" i="3"/>
  <c r="B30" i="3"/>
  <c r="B22" i="3"/>
  <c r="B24" i="3"/>
  <c r="B34" i="3"/>
  <c r="B28" i="3"/>
  <c r="B21" i="3"/>
  <c r="B33" i="3" l="1"/>
  <c r="B19" i="3"/>
  <c r="B31" i="3"/>
  <c r="B35" i="3"/>
  <c r="B17" i="3"/>
  <c r="B23" i="3"/>
  <c r="B20" i="3"/>
  <c r="B18" i="3"/>
  <c r="B15" i="3"/>
  <c r="B29" i="3"/>
  <c r="B25" i="3"/>
  <c r="L441" i="13"/>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8" i="1" l="1"/>
  <c r="B15"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H43" i="3" s="1"/>
  <c r="J43" i="3" s="1"/>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0" i="14"/>
  <c r="J11" i="14"/>
  <c r="J12" i="14"/>
  <c r="J13" i="14"/>
  <c r="E16" i="2"/>
  <c r="B9" i="14"/>
  <c r="B10" i="14"/>
  <c r="B11" i="14"/>
  <c r="B12" i="14"/>
  <c r="B13" i="14"/>
  <c r="B8" i="14"/>
  <c r="F9" i="14"/>
  <c r="F10" i="14"/>
  <c r="F11" i="14"/>
  <c r="F12" i="14"/>
  <c r="F13" i="14"/>
  <c r="H13" i="3"/>
  <c r="C29" i="2"/>
  <c r="G16" i="2"/>
  <c r="I10" i="2" l="1"/>
  <c r="I6" i="25" s="1"/>
  <c r="H8" i="14"/>
  <c r="J8" i="14" s="1"/>
  <c r="H14" i="3"/>
  <c r="I14" i="2"/>
  <c r="I12" i="2"/>
  <c r="I16" i="2"/>
  <c r="I15" i="2"/>
  <c r="I13" i="2"/>
  <c r="I11" i="2"/>
  <c r="G10" i="12" l="1"/>
  <c r="G8" i="12"/>
  <c r="D9" i="12"/>
  <c r="C6" i="26"/>
  <c r="G6" i="26" s="1"/>
  <c r="D8" i="12"/>
  <c r="D10" i="12"/>
  <c r="G9" i="12"/>
  <c r="H10" i="14"/>
  <c r="I12" i="25"/>
  <c r="C12" i="26"/>
  <c r="H11" i="14"/>
  <c r="C15" i="26"/>
  <c r="I15" i="25"/>
  <c r="H12" i="14"/>
  <c r="I18" i="25"/>
  <c r="C18" i="26"/>
  <c r="H9" i="14"/>
  <c r="J9" i="14" s="1"/>
  <c r="J15" i="14" s="1"/>
  <c r="C32" i="2" s="1"/>
  <c r="I9" i="25"/>
  <c r="C9" i="26"/>
  <c r="G9" i="26" s="1"/>
  <c r="H13" i="14"/>
  <c r="C21" i="26"/>
  <c r="I21" i="25"/>
  <c r="Q6" i="25"/>
  <c r="U6" i="25"/>
  <c r="K16" i="2"/>
  <c r="H29" i="2" s="1"/>
  <c r="H15" i="3"/>
  <c r="J34" i="3"/>
  <c r="D11" i="12" l="1"/>
  <c r="G11" i="12"/>
  <c r="K9" i="26"/>
  <c r="U9" i="25"/>
  <c r="Q9" i="25"/>
  <c r="H16" i="3"/>
  <c r="J33" i="3"/>
  <c r="H17" i="3" l="1"/>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35" i="3"/>
  <c r="J19" i="3"/>
  <c r="H31" i="3" l="1"/>
  <c r="J36" i="3"/>
  <c r="J18" i="3"/>
  <c r="H32" i="3" l="1"/>
  <c r="J17" i="3"/>
  <c r="H33" i="3" l="1"/>
  <c r="J16" i="3"/>
  <c r="H34" i="3" l="1"/>
  <c r="J15" i="3"/>
  <c r="H35" i="3" l="1"/>
  <c r="J14" i="3"/>
  <c r="H36" i="3" l="1"/>
  <c r="J13" i="3"/>
  <c r="J26" i="3"/>
  <c r="J23" i="3"/>
  <c r="M20" i="3" l="1"/>
  <c r="M21" i="3" s="1"/>
  <c r="M22" i="3" l="1"/>
  <c r="D39" i="3" s="1"/>
  <c r="C9" i="25" s="1"/>
  <c r="G9" i="25" s="1"/>
  <c r="K9" i="25" s="1"/>
  <c r="M9" i="25" s="1"/>
  <c r="O9" i="25" s="1"/>
  <c r="H41" i="3" l="1"/>
  <c r="C6" i="25"/>
  <c r="G6" i="25" s="1"/>
  <c r="K6" i="25" s="1"/>
  <c r="M6" i="25" s="1"/>
  <c r="O6" i="25" s="1"/>
  <c r="J41" i="3" l="1"/>
  <c r="K6" i="26" l="1"/>
  <c r="J45" i="3" s="1"/>
  <c r="J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<sst xmlns="http://schemas.openxmlformats.org/spreadsheetml/2006/main" count="4860" uniqueCount="1395">
  <si>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</si>
  <si>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</si>
  <si>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</si>
  <si>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</si>
  <si>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</si>
  <si>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</si>
  <si>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</si>
  <si>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</si>
  <si>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</si>
  <si>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</si>
  <si>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</si>
  <si>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</si>
  <si>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</si>
  <si>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</si>
  <si>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</si>
  <si>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</si>
  <si>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</si>
  <si>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</si>
  <si>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</si>
  <si>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</si>
  <si>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</si>
  <si>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</si>
  <si>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</si>
  <si>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</si>
  <si>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</si>
  <si>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</si>
  <si>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</si>
  <si>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</si>
  <si>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</si>
  <si>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</si>
  <si>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</si>
  <si>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</si>
  <si>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</si>
  <si>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</si>
  <si>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</si>
  <si>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</si>
  <si>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</si>
  <si>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</si>
  <si>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</si>
  <si>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</si>
  <si>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</si>
  <si>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</si>
  <si>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</si>
  <si>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</si>
  <si>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</si>
  <si>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</si>
  <si>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</si>
  <si>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</si>
  <si>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</si>
  <si>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</si>
  <si>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</si>
  <si>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</si>
  <si>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</si>
  <si>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</si>
  <si>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</si>
  <si>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</si>
  <si>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</si>
  <si>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</si>
  <si>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</si>
  <si>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</si>
  <si>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</si>
  <si>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</si>
  <si>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</si>
  <si>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</si>
  <si>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</si>
  <si>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</si>
  <si>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</si>
  <si>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</si>
  <si>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</si>
  <si>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</si>
  <si>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</si>
  <si>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</si>
  <si>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</si>
  <si>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</si>
  <si>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</si>
  <si>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</si>
  <si>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</si>
  <si>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</si>
  <si>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</si>
  <si>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</si>
  <si>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</si>
  <si>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</si>
  <si>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</si>
  <si>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</si>
  <si>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</si>
  <si>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</si>
  <si>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</si>
  <si>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</si>
  <si>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</si>
  <si>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</si>
  <si>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</si>
  <si>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</si>
  <si>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</si>
  <si>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</si>
  <si>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</si>
  <si>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</si>
  <si>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</si>
  <si>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</si>
  <si>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</si>
  <si>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</si>
  <si>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</si>
  <si>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</si>
  <si>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</si>
  <si>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</si>
  <si>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</si>
  <si>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</si>
  <si>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</si>
  <si>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</si>
  <si>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</si>
  <si>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</si>
  <si>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</si>
  <si>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</si>
  <si>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</si>
  <si>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</si>
  <si>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</si>
  <si>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</si>
  <si>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</si>
  <si>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</si>
  <si>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</si>
  <si>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</si>
  <si>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</si>
  <si>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</si>
  <si>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</si>
  <si>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</si>
  <si>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</si>
  <si>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</si>
  <si>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</si>
  <si>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</si>
  <si>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</si>
  <si>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</si>
  <si>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</si>
  <si>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</si>
  <si>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</si>
  <si>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</si>
  <si>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</si>
  <si>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</si>
  <si>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</si>
  <si>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</si>
  <si>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</si>
  <si>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</si>
  <si>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</si>
  <si>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</si>
  <si>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</si>
  <si>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</si>
  <si>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</si>
  <si>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</si>
  <si>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</si>
  <si>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</si>
  <si>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</si>
  <si>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</si>
  <si>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</si>
  <si>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</si>
  <si>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</si>
  <si>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</si>
  <si>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</si>
  <si>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</si>
  <si>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</si>
  <si>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</si>
  <si>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</si>
  <si>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</si>
  <si>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</si>
  <si>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</si>
  <si>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</si>
  <si>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</si>
  <si>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</si>
  <si>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</si>
  <si>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</si>
  <si>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</si>
  <si>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</si>
  <si>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</si>
  <si>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</si>
  <si>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</si>
  <si>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</si>
  <si>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</si>
  <si>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</si>
  <si>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</si>
  <si>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</si>
  <si>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</si>
  <si>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</si>
  <si>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</si>
  <si>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</si>
  <si>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</si>
  <si>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</si>
  <si>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</si>
  <si>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</si>
  <si>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</si>
  <si>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</si>
  <si>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</si>
  <si>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</si>
  <si>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</si>
  <si>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</si>
  <si>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</si>
  <si>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</si>
  <si>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</si>
  <si>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</si>
  <si>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</si>
  <si>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</si>
  <si>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</si>
  <si>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</si>
  <si>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</si>
  <si>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</si>
  <si>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</si>
  <si>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</si>
  <si>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</si>
  <si>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</si>
  <si>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</si>
  <si>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</si>
  <si>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</si>
  <si>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</si>
  <si>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</si>
  <si>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</si>
  <si>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</si>
  <si>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</si>
  <si>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</si>
  <si>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</si>
  <si>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</si>
  <si>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</si>
  <si>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</si>
  <si>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</si>
  <si>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</si>
  <si>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</si>
  <si>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</si>
  <si>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</si>
  <si>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</si>
  <si>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</si>
  <si>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</si>
  <si>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</si>
  <si>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</si>
  <si>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</si>
  <si>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</si>
  <si>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</si>
  <si>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</si>
  <si>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</si>
  <si>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</si>
  <si>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</si>
  <si>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</si>
  <si>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</si>
  <si>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</si>
  <si>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</si>
  <si>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</si>
  <si>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</si>
  <si>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</si>
  <si>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</si>
  <si>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</si>
  <si>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</si>
  <si>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</si>
  <si>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</si>
  <si>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</si>
  <si>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</si>
  <si>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</si>
  <si>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</si>
  <si>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</si>
  <si>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</si>
  <si>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</si>
  <si>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</si>
  <si>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</si>
  <si>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</si>
  <si>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</si>
  <si>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</si>
  <si>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</si>
  <si>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</si>
  <si>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</si>
  <si>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</si>
  <si>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</si>
  <si>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</si>
  <si>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</si>
  <si>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</si>
  <si>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</si>
  <si>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</si>
  <si>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</si>
  <si>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</si>
  <si>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</si>
  <si>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</si>
  <si>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</si>
  <si>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</si>
  <si>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</si>
  <si>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</si>
  <si>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</si>
  <si>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</si>
  <si>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</si>
  <si>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</si>
  <si>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</si>
  <si>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</si>
  <si>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</si>
  <si>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</si>
  <si>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</si>
  <si>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</si>
  <si>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</si>
  <si>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</si>
  <si>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</si>
  <si>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</si>
  <si>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</si>
  <si>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</si>
  <si>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</si>
  <si>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</si>
  <si>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</si>
  <si>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</si>
  <si>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</si>
  <si>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</si>
  <si>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</si>
  <si>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</si>
  <si>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</si>
  <si>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</si>
  <si>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</si>
  <si>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</si>
  <si>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</si>
  <si>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</si>
  <si>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</si>
  <si>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</si>
  <si>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</si>
  <si>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</si>
  <si>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</si>
  <si>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</si>
  <si>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</si>
  <si>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</si>
  <si>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</si>
  <si>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</si>
  <si>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</si>
  <si>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</si>
  <si>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</si>
  <si>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</si>
  <si>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</si>
  <si>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</si>
  <si>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</si>
  <si>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</si>
  <si>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</si>
  <si>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</si>
  <si>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</si>
  <si>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</si>
  <si>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</si>
  <si>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</si>
  <si>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</si>
  <si>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</si>
  <si>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</si>
  <si>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</si>
  <si>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</si>
  <si>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</si>
  <si>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</si>
  <si>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</si>
  <si>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</si>
  <si>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</si>
  <si>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</si>
  <si>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</si>
  <si>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</si>
  <si>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</si>
  <si>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</si>
  <si>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</si>
  <si>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</si>
  <si>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</si>
  <si>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</si>
  <si>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</si>
  <si>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</si>
  <si>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</si>
  <si>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</si>
  <si>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</si>
  <si>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</si>
  <si>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</si>
  <si>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</si>
  <si>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</si>
  <si>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</si>
  <si>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</si>
  <si>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</si>
  <si>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</si>
  <si>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</si>
  <si>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</si>
  <si>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</si>
  <si>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</si>
  <si>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</si>
  <si>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</si>
  <si>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</si>
  <si>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</si>
  <si>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</si>
  <si>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</si>
  <si>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</si>
  <si>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</si>
  <si>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</si>
  <si>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</si>
  <si>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</si>
  <si>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</si>
  <si>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</si>
  <si>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</si>
  <si>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</si>
  <si>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</si>
  <si>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</si>
  <si>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</si>
  <si>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</si>
  <si>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</si>
  <si>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</si>
  <si>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</si>
  <si>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</si>
  <si>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</si>
  <si>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</si>
  <si>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</si>
  <si>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</si>
  <si>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</si>
  <si>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</si>
  <si>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</si>
  <si>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</si>
  <si>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</si>
  <si>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</si>
  <si>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</si>
  <si>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</si>
  <si>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</si>
  <si>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</si>
  <si>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</si>
  <si>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</si>
  <si>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</si>
  <si>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</si>
  <si>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</si>
  <si>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</si>
  <si>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</si>
  <si>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</si>
  <si>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</si>
  <si>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</si>
  <si>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</si>
  <si>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</si>
  <si>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</si>
  <si>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</si>
  <si>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</si>
  <si>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</si>
  <si>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</si>
  <si>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</si>
  <si>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</si>
  <si>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</si>
  <si>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</si>
  <si>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</si>
  <si>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</si>
  <si>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</si>
  <si>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</si>
  <si>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</si>
  <si>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</si>
  <si>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</si>
  <si>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</si>
  <si>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</si>
  <si>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</si>
  <si>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</si>
  <si>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</si>
  <si>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</si>
  <si>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</si>
  <si>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</si>
  <si>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</si>
  <si>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</si>
  <si>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</si>
  <si>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</si>
  <si>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</si>
  <si>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</si>
  <si>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</si>
  <si>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</si>
  <si>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</si>
  <si>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</si>
  <si>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</si>
  <si>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</si>
  <si>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</si>
  <si>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</si>
  <si>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</si>
  <si>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</si>
  <si>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</si>
  <si>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</si>
  <si>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</si>
  <si>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</si>
  <si>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</si>
  <si>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</si>
  <si>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</si>
  <si>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</si>
  <si>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</si>
  <si>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</si>
  <si>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</si>
  <si>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</si>
  <si>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</si>
  <si>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</si>
  <si>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</si>
  <si>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</si>
  <si>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</si>
  <si>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</si>
  <si>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</si>
  <si>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</si>
  <si>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</si>
  <si>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</si>
  <si>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</si>
  <si>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</si>
  <si>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</si>
  <si>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</si>
  <si>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</si>
  <si>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</si>
  <si>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</si>
  <si>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</si>
  <si>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</si>
  <si>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</si>
  <si>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</si>
  <si>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</si>
  <si>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</si>
  <si>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</si>
  <si>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</si>
  <si>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</si>
  <si>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</si>
  <si>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</si>
  <si>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</si>
  <si>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</si>
  <si>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</si>
  <si>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</si>
  <si>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</si>
  <si>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</si>
  <si>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</si>
  <si>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</si>
  <si>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</si>
  <si>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</si>
  <si>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</si>
  <si>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</si>
  <si>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</si>
  <si>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</si>
  <si>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</si>
  <si>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</si>
  <si>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</si>
  <si>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</si>
  <si>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</si>
  <si>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</si>
  <si>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</si>
  <si>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</si>
  <si>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</si>
  <si>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</si>
  <si>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</si>
  <si>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</si>
  <si>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</si>
  <si>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</si>
  <si>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</si>
  <si>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</si>
  <si>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</si>
  <si>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</si>
  <si>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</si>
  <si>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</si>
  <si>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</si>
  <si>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</si>
  <si>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</si>
  <si>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</si>
  <si>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</si>
  <si>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</si>
  <si>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</si>
  <si>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</si>
  <si>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</si>
  <si>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</si>
  <si>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</si>
  <si>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</si>
  <si>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</si>
  <si>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</si>
  <si>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</si>
  <si>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</si>
  <si>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</si>
  <si>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</si>
  <si>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</si>
  <si>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</si>
  <si>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</si>
  <si>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</si>
  <si>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</si>
  <si>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</si>
  <si>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</si>
  <si>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</si>
  <si>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</si>
  <si>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</si>
  <si>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</si>
  <si>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</si>
  <si>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</si>
  <si>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</si>
  <si>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</si>
  <si>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</si>
  <si>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</si>
  <si>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</si>
  <si>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</si>
  <si>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</si>
  <si>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</si>
  <si>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</si>
  <si>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</si>
  <si>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</si>
  <si>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</si>
  <si>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</si>
  <si>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</si>
  <si>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</si>
  <si>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</si>
  <si>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</si>
  <si>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</si>
  <si>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</si>
  <si>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</si>
  <si>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</si>
  <si>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</si>
  <si>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</si>
  <si>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</si>
  <si>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</si>
  <si>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</si>
  <si>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</si>
  <si>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</si>
  <si>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</si>
  <si>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</si>
  <si>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</si>
  <si>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</si>
  <si>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</si>
  <si>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</si>
  <si>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</si>
  <si>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</si>
  <si>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</si>
  <si>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</si>
  <si>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</si>
  <si>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</si>
  <si>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</si>
  <si>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</si>
  <si>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</si>
  <si>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</si>
  <si>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</si>
  <si>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</si>
  <si>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</si>
  <si>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</si>
  <si>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</si>
  <si>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</si>
  <si>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</si>
  <si>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</si>
  <si>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</si>
  <si>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</si>
  <si>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</si>
  <si>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</si>
  <si>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</si>
  <si>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</si>
  <si>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</si>
  <si>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</si>
  <si>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</si>
  <si>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</si>
  <si>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</si>
  <si>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</si>
  <si>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</si>
  <si>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</si>
  <si>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</si>
  <si>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</si>
  <si>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</si>
  <si>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</si>
  <si>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</si>
  <si>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</si>
  <si>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</si>
  <si>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</si>
  <si>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</si>
  <si>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</si>
  <si>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</si>
  <si>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</si>
  <si>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</si>
  <si>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</si>
  <si>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</si>
  <si>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</si>
  <si>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</si>
  <si>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</si>
  <si>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</si>
  <si>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</si>
  <si>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</si>
  <si>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</si>
  <si>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</si>
  <si>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</si>
  <si>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</si>
  <si>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</si>
  <si>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</si>
  <si>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</si>
  <si>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</si>
  <si>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</si>
  <si>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</si>
  <si>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</si>
  <si>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</si>
  <si>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</si>
  <si>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</si>
  <si>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</si>
  <si>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</si>
  <si>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</si>
  <si>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</si>
  <si>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</si>
  <si>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</si>
  <si>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</si>
  <si>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</si>
  <si>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</si>
  <si>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</si>
  <si>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</si>
  <si>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</si>
  <si>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</si>
  <si>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</si>
  <si>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</si>
  <si>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</si>
  <si>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</si>
  <si>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</si>
  <si>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</si>
  <si>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</si>
  <si>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</si>
  <si>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</si>
  <si>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</si>
  <si>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</si>
  <si>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</si>
  <si>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</si>
  <si>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</si>
  <si>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</si>
  <si>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</si>
  <si>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</si>
  <si>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</si>
  <si>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</si>
  <si>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</si>
  <si>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</si>
  <si>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</si>
  <si>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</si>
  <si>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</si>
  <si>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</si>
  <si>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</si>
  <si>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</si>
  <si>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</si>
  <si>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</si>
  <si>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</si>
  <si>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</si>
  <si>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</si>
  <si>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</si>
  <si>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</si>
  <si>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</si>
  <si>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</si>
  <si>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</si>
  <si>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</si>
  <si>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</si>
  <si>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</si>
  <si>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</si>
  <si>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</si>
  <si>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</si>
  <si>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</si>
  <si>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</si>
  <si>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</si>
  <si>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</si>
  <si>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</si>
  <si>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</si>
  <si>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</si>
  <si>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</si>
  <si>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</si>
  <si>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</si>
  <si>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</si>
  <si>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</si>
  <si>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</si>
  <si>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</si>
  <si>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</si>
  <si>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</si>
  <si>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</si>
  <si>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</si>
  <si>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</si>
  <si>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</si>
  <si>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</si>
  <si>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</si>
  <si>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</si>
  <si>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</si>
  <si>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</si>
  <si>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</si>
  <si>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</si>
  <si>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</si>
  <si>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</si>
  <si>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</si>
  <si>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</si>
  <si>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</si>
  <si>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</si>
  <si>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</si>
  <si>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</si>
  <si>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</si>
  <si>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</si>
  <si>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</si>
  <si>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</si>
  <si>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</si>
  <si>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</si>
  <si>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</si>
  <si>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</si>
  <si>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</si>
  <si>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</si>
  <si>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</si>
  <si>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</si>
  <si>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</si>
  <si>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</si>
  <si>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</si>
  <si>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</si>
  <si>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</si>
  <si>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</si>
  <si>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</si>
  <si>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</si>
  <si>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</si>
  <si>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</si>
  <si>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</si>
  <si>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</si>
  <si>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</si>
  <si>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</si>
  <si>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</si>
  <si>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</si>
  <si>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</si>
  <si>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</si>
  <si>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</si>
  <si>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</si>
  <si>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</si>
  <si>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</si>
  <si>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</si>
  <si>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</si>
  <si>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</si>
  <si>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</si>
  <si>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</si>
  <si>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</si>
  <si>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</si>
  <si>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</si>
  <si>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</si>
  <si>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</si>
  <si>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</si>
  <si>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</si>
  <si>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</si>
  <si>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</si>
  <si>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</si>
  <si>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</si>
  <si>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</si>
  <si>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</si>
  <si>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</si>
  <si>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</si>
  <si>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</si>
  <si>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</si>
  <si>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</si>
  <si>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</si>
  <si>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</si>
  <si>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</si>
  <si>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</si>
  <si>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</si>
  <si>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</si>
  <si>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</si>
  <si>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</si>
  <si>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</si>
  <si>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</si>
  <si>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</si>
  <si>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</si>
  <si>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</si>
  <si>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</si>
  <si>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</si>
  <si>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</si>
  <si>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</si>
  <si>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</si>
  <si>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</si>
  <si>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</si>
  <si>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</si>
  <si>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</si>
  <si>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</si>
  <si>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</si>
  <si>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</si>
  <si>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</si>
  <si>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</si>
  <si>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</si>
  <si>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</si>
  <si>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</si>
  <si>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</si>
  <si>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</si>
  <si>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</si>
  <si>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</si>
  <si>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</si>
  <si>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</si>
  <si>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</si>
  <si>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</si>
  <si>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</si>
  <si>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</si>
  <si>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</si>
  <si>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</si>
  <si>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</si>
  <si>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</si>
  <si>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</si>
  <si>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</si>
  <si>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</si>
  <si>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</si>
  <si>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</si>
  <si>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</si>
  <si>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</si>
  <si>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</si>
  <si>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</si>
  <si>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</si>
  <si>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</si>
  <si>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</si>
  <si>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</si>
  <si>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</si>
  <si>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</si>
  <si>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</si>
  <si>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</si>
  <si>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</si>
  <si>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</si>
  <si>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</si>
  <si>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</si>
  <si>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</si>
  <si>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</si>
  <si>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</si>
  <si>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</si>
  <si>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</si>
  <si>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</si>
  <si>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</si>
  <si>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</si>
  <si>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</si>
  <si>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</si>
  <si>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</si>
  <si>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</si>
  <si>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</si>
  <si>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</si>
  <si>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</si>
  <si>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</si>
  <si>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</si>
  <si>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</si>
  <si>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</si>
  <si>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</si>
  <si>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</si>
  <si>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</si>
  <si>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</si>
  <si>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</si>
  <si>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</si>
  <si>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</si>
  <si>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</si>
  <si>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</si>
  <si>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</si>
  <si>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</si>
  <si>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</si>
  <si>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</si>
  <si>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</si>
  <si>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</si>
  <si>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</si>
  <si>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</si>
  <si>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</si>
  <si>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</si>
  <si>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</si>
  <si>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</si>
  <si>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</si>
  <si>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</si>
  <si>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</si>
  <si>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</si>
  <si>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</si>
  <si>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</si>
  <si>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</si>
  <si>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</si>
  <si>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</si>
  <si>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</si>
  <si>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</si>
  <si>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</si>
  <si>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</si>
  <si>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</si>
  <si>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</si>
  <si>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</si>
  <si>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</si>
  <si>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</si>
  <si>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</si>
  <si>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</si>
  <si>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</si>
  <si>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</si>
  <si>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</si>
  <si>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</si>
  <si>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</si>
  <si>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</si>
  <si>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</si>
  <si>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</si>
  <si>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</si>
  <si>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</si>
  <si>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</si>
  <si>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</si>
  <si>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</si>
  <si>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</si>
  <si>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</si>
  <si>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</si>
  <si>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</si>
  <si>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</si>
  <si>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</si>
  <si>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</si>
  <si>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</si>
  <si>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</si>
  <si>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</si>
  <si>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</si>
  <si>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</si>
  <si>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</si>
  <si>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</si>
  <si>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</si>
  <si>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</si>
  <si>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</si>
  <si>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</si>
  <si>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</si>
  <si>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</si>
  <si>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</si>
  <si>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</si>
  <si>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</si>
  <si>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</si>
  <si>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</si>
  <si>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</si>
  <si>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</si>
  <si>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</si>
  <si>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</si>
  <si>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</si>
  <si>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</si>
  <si>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</si>
  <si>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</si>
  <si>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</si>
  <si>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</si>
  <si>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</si>
  <si>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</si>
  <si>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</si>
  <si>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</si>
  <si>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</si>
  <si>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</si>
  <si>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</si>
  <si>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</si>
  <si>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</si>
  <si>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</si>
  <si>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</si>
  <si>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</si>
  <si>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</si>
  <si>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</si>
  <si>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</si>
  <si>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</si>
  <si>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</si>
  <si>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</si>
  <si>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</si>
  <si>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</si>
  <si>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</si>
  <si>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</si>
  <si>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</si>
  <si>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</si>
  <si>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</si>
  <si>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</si>
  <si>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</si>
  <si>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</si>
  <si>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</si>
  <si>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</si>
  <si>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</si>
  <si>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</si>
  <si>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</si>
  <si>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</si>
  <si>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</si>
  <si>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</si>
  <si>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</si>
  <si>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</si>
  <si>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</si>
  <si>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</si>
  <si>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</si>
  <si>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</si>
  <si>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</si>
  <si>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</si>
  <si>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</si>
  <si>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</si>
  <si>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</si>
  <si>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</si>
  <si>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</si>
  <si>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</si>
  <si>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</si>
  <si>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</si>
  <si>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</si>
  <si>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</si>
  <si>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</si>
  <si>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</si>
  <si>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</si>
  <si>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</si>
  <si>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</si>
  <si>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</si>
  <si>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</si>
  <si>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</si>
  <si>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</si>
  <si>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</si>
  <si>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</si>
  <si>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</si>
  <si>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</si>
  <si>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</si>
  <si>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</si>
  <si>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</si>
  <si>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</si>
  <si>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</si>
  <si>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</si>
  <si>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</si>
  <si>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</si>
  <si>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</si>
  <si>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</si>
  <si>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</si>
  <si>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</si>
  <si>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</si>
  <si>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</si>
  <si>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</si>
  <si>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</si>
  <si>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</si>
  <si>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</si>
  <si>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</si>
  <si>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</si>
  <si>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</si>
  <si>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</si>
  <si>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</si>
  <si>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</si>
  <si>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</si>
  <si>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</si>
  <si>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</si>
  <si>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</si>
  <si>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</si>
  <si>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</si>
  <si>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</si>
  <si>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</si>
  <si>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</si>
  <si>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</si>
  <si>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</si>
  <si>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</si>
  <si>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</si>
  <si>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</si>
  <si>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</si>
  <si>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</si>
  <si>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</si>
  <si>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</si>
  <si>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</si>
  <si>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</si>
  <si>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</si>
  <si>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</si>
  <si>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</si>
  <si>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</si>
  <si>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</si>
  <si>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</si>
  <si>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</si>
  <si>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</si>
  <si>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</si>
  <si>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</si>
  <si>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</si>
  <si>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</si>
  <si>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</si>
  <si>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</si>
  <si>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</si>
  <si>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</si>
  <si>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</si>
  <si>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</si>
  <si>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</si>
  <si>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</si>
  <si>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</si>
  <si>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</si>
  <si>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</si>
  <si>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</si>
  <si>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</si>
  <si>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</si>
  <si>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</si>
  <si>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</si>
  <si>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</si>
  <si>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</si>
  <si>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</si>
  <si>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</si>
  <si>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</si>
  <si>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</si>
  <si>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</si>
  <si>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</si>
  <si>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</si>
  <si>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</si>
  <si>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</si>
  <si>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</si>
  <si>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</si>
  <si>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</si>
  <si>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</si>
  <si>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</si>
  <si>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</si>
  <si>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</si>
  <si>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</si>
  <si>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</si>
  <si>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</si>
  <si>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</si>
  <si>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</si>
  <si>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</si>
  <si>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</si>
  <si>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</si>
  <si>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</si>
  <si>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</si>
  <si>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</si>
  <si>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</si>
  <si>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</si>
  <si>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</si>
  <si>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</si>
  <si>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</si>
  <si>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</si>
  <si>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</si>
  <si>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</si>
  <si>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</si>
  <si>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</si>
  <si>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</si>
  <si>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</si>
  <si>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</si>
  <si>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</si>
  <si>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</si>
  <si>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</si>
  <si>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</si>
  <si>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</si>
  <si>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</si>
  <si>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</si>
  <si>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</si>
  <si>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</si>
  <si>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</si>
  <si>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</si>
  <si>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</si>
  <si>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</si>
  <si>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</si>
  <si>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</si>
  <si>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</si>
  <si>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</si>
  <si>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</si>
  <si>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</si>
  <si>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</si>
  <si>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</si>
  <si>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</si>
  <si>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</si>
  <si>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</si>
  <si>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</si>
  <si>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</si>
  <si>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</si>
  <si>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</si>
  <si>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</si>
  <si>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</si>
  <si>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</si>
  <si>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</si>
  <si>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</si>
  <si>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</si>
  <si>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</si>
  <si>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</si>
  <si>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</si>
  <si>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</si>
  <si>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</si>
  <si>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</si>
  <si>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</si>
  <si>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</si>
  <si>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</si>
  <si>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</si>
  <si>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</si>
  <si>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</si>
  <si>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</si>
  <si>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</si>
  <si>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</si>
  <si>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</si>
  <si>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</si>
  <si>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</si>
  <si>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</si>
  <si>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</si>
  <si>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</si>
  <si>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</si>
  <si>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</si>
  <si>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</si>
  <si>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</si>
  <si>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</si>
  <si>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</si>
  <si>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</si>
  <si>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</si>
  <si>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</si>
  <si>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</si>
  <si>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</si>
  <si>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</si>
  <si>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</si>
  <si>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</si>
  <si>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</si>
  <si>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</si>
  <si>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</si>
  <si>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</si>
  <si>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</si>
  <si>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</si>
  <si>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</si>
  <si>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</si>
  <si>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</si>
  <si>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</si>
  <si>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</si>
  <si>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</si>
  <si>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</si>
  <si>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</si>
  <si>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</si>
  <si>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</si>
  <si>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</si>
  <si>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</si>
  <si>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</si>
  <si>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</si>
  <si>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</si>
  <si>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</si>
  <si>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</si>
  <si>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</si>
  <si>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</si>
  <si>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</si>
  <si>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</si>
  <si>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</si>
  <si>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</si>
  <si>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</si>
  <si>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</si>
  <si>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</si>
  <si>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</si>
  <si>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</si>
  <si>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</si>
  <si>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</si>
  <si>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</si>
  <si>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</si>
  <si>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</si>
  <si>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</si>
  <si>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</si>
  <si>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</si>
  <si>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</si>
  <si>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</si>
  <si>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</si>
  <si>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</si>
  <si>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</si>
  <si>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</si>
  <si>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</si>
  <si>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</si>
  <si>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</si>
  <si>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</si>
  <si>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</si>
  <si>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</si>
  <si>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</si>
  <si>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</si>
  <si>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</si>
  <si>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</si>
  <si>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</si>
  <si>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</si>
  <si>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</si>
  <si>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</si>
  <si>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</si>
  <si>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</si>
  <si>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</si>
  <si>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</si>
  <si>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</si>
  <si>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</si>
  <si>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</si>
  <si>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</si>
  <si>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</si>
  <si>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</si>
  <si>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</si>
  <si>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</si>
  <si>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</si>
  <si>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</si>
  <si>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</si>
  <si>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</si>
  <si>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</si>
  <si>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</si>
  <si>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</si>
  <si>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</si>
  <si>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</si>
  <si>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</si>
  <si>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</si>
  <si>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</si>
  <si>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</si>
  <si>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</si>
  <si>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</si>
  <si>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</si>
  <si>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</si>
  <si>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</si>
  <si>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</si>
  <si>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</si>
  <si>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</si>
  <si>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LMI Persons</t>
  </si>
  <si>
    <t>LMI:</t>
  </si>
  <si>
    <t>3 Year Unemployment Rate</t>
  </si>
  <si>
    <t>3 Year</t>
  </si>
  <si>
    <t>3 Year Unemployment:</t>
  </si>
  <si>
    <t>Poverty Rate:</t>
  </si>
  <si>
    <t>3 Year UER</t>
  </si>
  <si>
    <t>l50_8</t>
  </si>
  <si>
    <t>ELI_1</t>
  </si>
  <si>
    <t>Survey Number</t>
  </si>
  <si>
    <t>Count</t>
  </si>
  <si>
    <t>PER CAPITA INCOME CALCULATIONS</t>
  </si>
  <si>
    <t>Multi-jurisdiction applications are applications where the beneficiaries are in more than one governmental jurisdiction.</t>
  </si>
  <si>
    <t>% of bene's</t>
  </si>
  <si>
    <t>City or County:</t>
  </si>
  <si>
    <t>POVERTY RATE CALCULATIONS</t>
  </si>
  <si>
    <t xml:space="preserve">The ability-to-pay determines the minimum amount of matching funds the applicant must contribute in relation to the amount of CDBG funds requested. Applicants which are located in a participating ThreeStar county are eligible for a 4% match reduction. </t>
  </si>
  <si>
    <t>2022 PCI</t>
  </si>
  <si>
    <t>2022 MFI</t>
  </si>
  <si>
    <t>2022 PCI*:</t>
  </si>
  <si>
    <t>(2022 PCI)</t>
  </si>
  <si>
    <t>(2022 MFI)</t>
  </si>
  <si>
    <t>Weighted 2022 PCI</t>
  </si>
  <si>
    <t>2022 Points</t>
  </si>
  <si>
    <t>Weighted 2022 Points</t>
  </si>
  <si>
    <t>2022 Poverty</t>
  </si>
  <si>
    <t>Weighted 2022 Poverty</t>
  </si>
  <si>
    <t>Multi-jurisdiction (one county)</t>
  </si>
  <si>
    <t>2025 MFI:</t>
  </si>
  <si>
    <t>2025 PCI:</t>
  </si>
  <si>
    <t xml:space="preserve">2025 PCI   =   2025 MFI   X   </t>
  </si>
  <si>
    <t>Persons</t>
  </si>
  <si>
    <t>Households</t>
  </si>
  <si>
    <r>
      <t xml:space="preserve">Racial Breakdown 
</t>
    </r>
    <r>
      <rPr>
        <i/>
        <sz val="10"/>
        <color theme="1"/>
        <rFont val="Arial"/>
        <family val="2"/>
      </rPr>
      <t>Number of people in each of the racial categories per household</t>
    </r>
  </si>
  <si>
    <r>
      <t xml:space="preserve">LMI Breakdown
</t>
    </r>
    <r>
      <rPr>
        <i/>
        <sz val="10"/>
        <color theme="1"/>
        <rFont val="Arial"/>
        <family val="2"/>
      </rPr>
      <t>Place the amount in the appropiate box for each household</t>
    </r>
  </si>
  <si>
    <t>Target Area Number</t>
  </si>
  <si>
    <t>Total Persons in Household</t>
  </si>
  <si>
    <t>Hispanic</t>
  </si>
  <si>
    <t>Female Head of Household</t>
  </si>
  <si>
    <t>Number of Elederly</t>
  </si>
  <si>
    <t>Number of Disabled</t>
  </si>
  <si>
    <t>Income Internval</t>
  </si>
  <si>
    <t>Not LMI</t>
  </si>
  <si>
    <t>Reference</t>
  </si>
  <si>
    <t>Community</t>
  </si>
  <si>
    <t>Elderly (62+)</t>
  </si>
  <si>
    <t>Occupied Housing Units</t>
  </si>
  <si>
    <t>Disabled</t>
  </si>
  <si>
    <t>Median Family Income
2022 ACS 5-Year</t>
  </si>
  <si>
    <t>Per Capita Income
2022 ACS 5-Year</t>
  </si>
  <si>
    <t>Poverty Rate 2022 ACS 5-Year</t>
  </si>
  <si>
    <t>(2025 MFI)</t>
  </si>
  <si>
    <t>2025 PCI</t>
  </si>
  <si>
    <t>Weighted 2025 PCI</t>
  </si>
  <si>
    <t>2025 Points</t>
  </si>
  <si>
    <t>Weighted 2025 Points</t>
  </si>
  <si>
    <t>6. American Indian/Alaskan Native &amp; White/Caucasian</t>
  </si>
  <si>
    <t>2025 COMMUNITY DEVELOPMENT BLOCK GRANT APPLICATION - STATE CDBG PROGRAM</t>
  </si>
  <si>
    <t>Water Line Extensions
|------- Choose 1 Only -------|</t>
  </si>
  <si>
    <t>Sewer Line Extensions</t>
  </si>
  <si>
    <t>Name</t>
  </si>
  <si>
    <t>Street Address</t>
  </si>
  <si>
    <t>Requested Service</t>
  </si>
  <si>
    <t xml:space="preserve">Bacteria </t>
  </si>
  <si>
    <t>Mineral</t>
  </si>
  <si>
    <t>Septic Failures</t>
  </si>
  <si>
    <t>Rev3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</si>
</sst>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
    <numFmt numFmtId="168" formatCode="m/d/yy;@"/>
    <numFmt numFmtId="169" formatCode="0.000"/>
  </numFmts>
  <fonts count="4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8"/>
      <color rgb="FF000000"/>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8" tint="0.59996337778862885"/>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xf numFmtId="44" fontId="1" fillId="0" borderId="0" applyFont="0" applyFill="0" applyBorder="0" applyAlignment="0" applyProtection="0"/>
  </cellStyleXfs>
  <cellXfs count="272">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0" fontId="5" fillId="0" borderId="0" xfId="44"/>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Border="1" applyAlignment="1">
      <alignment horizontal="center"/>
    </xf>
    <xf numFmtId="0" fontId="5" fillId="0" borderId="0" xfId="0" applyFont="1" applyAlignment="1">
      <alignment horizontal="right"/>
    </xf>
    <xf numFmtId="0" fontId="27" fillId="0" borderId="0" xfId="45"/>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0" fontId="30" fillId="0" borderId="0" xfId="0" applyFont="1"/>
    <xf numFmtId="0" fontId="31" fillId="0" borderId="0" xfId="0" applyFont="1" applyAlignment="1">
      <alignment horizontal="right"/>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168" fontId="5" fillId="0" borderId="19" xfId="0" applyNumberFormat="1" applyFont="1" applyBorder="1"/>
    <xf numFmtId="0" fontId="4" fillId="0" borderId="2" xfId="0" applyFont="1" applyBorder="1" applyAlignment="1">
      <alignment horizontal="center" wrapText="1"/>
    </xf>
    <xf numFmtId="166" fontId="4" fillId="0" borderId="0" xfId="0" applyNumberFormat="1" applyFont="1" applyAlignment="1">
      <alignment horizontal="right"/>
    </xf>
    <xf numFmtId="168" fontId="5" fillId="0" borderId="0" xfId="0" applyNumberFormat="1" applyFont="1" applyAlignment="1">
      <alignment horizontal="left"/>
    </xf>
    <xf numFmtId="165" fontId="0" fillId="0" borderId="0" xfId="2" applyNumberFormat="1" applyFont="1"/>
    <xf numFmtId="0" fontId="0" fillId="0" borderId="0" xfId="0"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166" fontId="5" fillId="0" borderId="1" xfId="0" applyNumberFormat="1" applyFont="1" applyBorder="1"/>
    <xf numFmtId="3" fontId="5" fillId="0" borderId="0" xfId="0" applyNumberFormat="1" applyFont="1"/>
    <xf numFmtId="0" fontId="5" fillId="2" borderId="1" xfId="0" applyFont="1" applyFill="1" applyBorder="1" applyProtection="1">
      <protection locked="0"/>
    </xf>
    <xf numFmtId="0" fontId="23" fillId="0" borderId="0" xfId="0" applyFont="1" applyAlignment="1">
      <alignment horizontal="center" wrapText="1"/>
    </xf>
    <xf numFmtId="0" fontId="23" fillId="0" borderId="0" xfId="0" applyFont="1"/>
    <xf numFmtId="5" fontId="5" fillId="0" borderId="1" xfId="0" applyNumberFormat="1" applyFont="1" applyBorder="1"/>
    <xf numFmtId="9" fontId="5" fillId="0" borderId="1" xfId="0" applyNumberFormat="1" applyFont="1" applyBorder="1"/>
    <xf numFmtId="169" fontId="5" fillId="0" borderId="1" xfId="0" applyNumberFormat="1" applyFont="1" applyBorder="1"/>
    <xf numFmtId="169" fontId="4" fillId="0" borderId="1" xfId="0" applyNumberFormat="1" applyFont="1" applyBorder="1"/>
    <xf numFmtId="7" fontId="5" fillId="2" borderId="1" xfId="0" applyNumberFormat="1" applyFont="1" applyFill="1" applyBorder="1" applyProtection="1">
      <protection locked="0"/>
    </xf>
    <xf numFmtId="0" fontId="5" fillId="0" borderId="0" xfId="0" applyFont="1" applyAlignment="1">
      <alignment horizontal="left" wrapText="1"/>
    </xf>
    <xf numFmtId="0" fontId="5" fillId="0" borderId="1" xfId="0" applyFont="1" applyBorder="1"/>
    <xf numFmtId="165" fontId="5" fillId="35" borderId="1" xfId="0" applyNumberFormat="1" applyFont="1" applyFill="1" applyBorder="1" applyAlignment="1">
      <alignment horizontal="right"/>
    </xf>
    <xf numFmtId="0" fontId="34" fillId="0" borderId="0" xfId="0" applyFont="1" applyAlignment="1">
      <alignment horizontal="right"/>
    </xf>
    <xf numFmtId="165" fontId="5" fillId="0" borderId="2" xfId="0" applyNumberFormat="1" applyFont="1" applyBorder="1" applyAlignment="1">
      <alignment horizontal="center"/>
    </xf>
    <xf numFmtId="168" fontId="5" fillId="0" borderId="0" xfId="0" applyNumberFormat="1" applyFont="1"/>
    <xf numFmtId="0" fontId="3" fillId="0" borderId="2" xfId="0" applyFont="1" applyBorder="1" applyAlignment="1">
      <alignment horizontal="left" wrapText="1"/>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167" fontId="5" fillId="0" borderId="0" xfId="0" applyNumberFormat="1" applyFont="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6" fillId="0" borderId="0" xfId="0" applyFont="1" applyAlignment="1">
      <alignment horizontal="left"/>
    </xf>
    <xf numFmtId="3" fontId="5" fillId="0" borderId="28" xfId="0" applyNumberFormat="1" applyFont="1" applyBorder="1" applyAlignment="1">
      <alignment horizontal="center"/>
    </xf>
    <xf numFmtId="0" fontId="5" fillId="0" borderId="0" xfId="0" applyFont="1" applyAlignment="1">
      <alignment wrapText="1"/>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21" fillId="0" borderId="0" xfId="0" applyFont="1"/>
    <xf numFmtId="0" fontId="4" fillId="0" borderId="0" xfId="0" applyFont="1" applyAlignment="1">
      <alignment horizontal="center" vertical="center" wrapText="1"/>
    </xf>
    <xf numFmtId="0" fontId="5" fillId="0" borderId="4" xfId="0" applyFont="1" applyBorder="1"/>
    <xf numFmtId="166" fontId="5" fillId="0" borderId="28" xfId="0" applyNumberFormat="1" applyFont="1" applyBorder="1" applyAlignment="1">
      <alignment horizontal="center"/>
    </xf>
    <xf numFmtId="166" fontId="0" fillId="0" borderId="4" xfId="0" applyNumberFormat="1" applyBorder="1" applyAlignment="1">
      <alignment horizontal="center"/>
    </xf>
    <xf numFmtId="166" fontId="5" fillId="0" borderId="30" xfId="0" applyNumberFormat="1" applyFont="1" applyBorder="1" applyAlignment="1">
      <alignment horizontal="center"/>
    </xf>
    <xf numFmtId="3" fontId="5" fillId="0" borderId="4" xfId="0" applyNumberFormat="1" applyFont="1" applyBorder="1" applyAlignment="1">
      <alignment horizontal="center"/>
    </xf>
    <xf numFmtId="3" fontId="5" fillId="0" borderId="0" xfId="0" applyNumberFormat="1" applyFont="1" applyAlignment="1">
      <alignment horizontal="center"/>
    </xf>
    <xf numFmtId="166" fontId="5" fillId="0" borderId="4" xfId="0" applyNumberFormat="1" applyFont="1" applyBorder="1" applyAlignment="1">
      <alignment horizontal="center"/>
    </xf>
    <xf numFmtId="166" fontId="5" fillId="0" borderId="0" xfId="0" applyNumberFormat="1" applyFont="1" applyAlignment="1">
      <alignment horizontal="center"/>
    </xf>
    <xf numFmtId="166" fontId="0" fillId="0" borderId="0" xfId="0" applyNumberFormat="1" applyAlignment="1">
      <alignment horizontal="center"/>
    </xf>
    <xf numFmtId="166" fontId="0" fillId="0" borderId="7" xfId="0" applyNumberFormat="1" applyBorder="1" applyAlignment="1">
      <alignment horizontal="center"/>
    </xf>
    <xf numFmtId="0" fontId="0" fillId="0" borderId="0" xfId="0" applyAlignment="1">
      <alignment vertical="center"/>
    </xf>
    <xf numFmtId="166" fontId="0" fillId="0" borderId="31" xfId="0" applyNumberFormat="1" applyBorder="1"/>
    <xf numFmtId="9" fontId="0" fillId="0" borderId="31" xfId="0" applyNumberFormat="1" applyBorder="1"/>
    <xf numFmtId="166" fontId="0" fillId="0" borderId="6" xfId="0" applyNumberFormat="1" applyBorder="1"/>
    <xf numFmtId="3" fontId="0" fillId="0" borderId="0" xfId="0" applyNumberFormat="1"/>
    <xf numFmtId="3" fontId="0" fillId="0" borderId="7" xfId="0" applyNumberFormat="1" applyBorder="1"/>
    <xf numFmtId="166" fontId="0" fillId="0" borderId="0" xfId="0" applyNumberFormat="1"/>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166" fontId="4" fillId="0" borderId="0" xfId="0" applyNumberFormat="1" applyFont="1" applyAlignment="1">
      <alignment horizontal="center"/>
    </xf>
    <xf numFmtId="165" fontId="0" fillId="0" borderId="6" xfId="0" applyNumberFormat="1" applyBorder="1"/>
    <xf numFmtId="165" fontId="0" fillId="0" borderId="32" xfId="2" applyNumberFormat="1" applyFont="1" applyBorder="1" applyAlignment="1"/>
    <xf numFmtId="0" fontId="40" fillId="0" borderId="0" xfId="0" applyFont="1" applyAlignment="1">
      <alignment vertical="center"/>
    </xf>
    <xf numFmtId="1" fontId="0" fillId="0" borderId="0" xfId="0" applyNumberFormat="1"/>
    <xf numFmtId="0" fontId="6" fillId="0" borderId="0" xfId="0" applyFont="1" applyAlignment="1">
      <alignment horizontal="left" wrapText="1"/>
    </xf>
    <xf numFmtId="0" fontId="4" fillId="0" borderId="2" xfId="0" applyFont="1" applyBorder="1" applyAlignment="1">
      <alignment horizontal="center" vertical="center" wrapText="1"/>
    </xf>
    <xf numFmtId="0" fontId="4" fillId="0" borderId="0" xfId="0" applyFont="1" applyAlignment="1">
      <alignment vertical="center"/>
    </xf>
    <xf numFmtId="9" fontId="4" fillId="0" borderId="2" xfId="0" applyNumberFormat="1" applyFont="1" applyBorder="1" applyAlignment="1">
      <alignment horizontal="center"/>
    </xf>
    <xf numFmtId="0" fontId="5" fillId="0" borderId="2" xfId="0" applyFont="1" applyBorder="1" applyAlignment="1">
      <alignment horizontal="center"/>
    </xf>
    <xf numFmtId="0" fontId="28" fillId="0" borderId="0" xfId="0" applyFont="1"/>
    <xf numFmtId="167" fontId="5" fillId="0" borderId="0" xfId="0" applyNumberFormat="1" applyFont="1" applyAlignment="1">
      <alignment horizontal="right"/>
    </xf>
    <xf numFmtId="0" fontId="21" fillId="0" borderId="2" xfId="0" applyFont="1" applyBorder="1" applyAlignment="1">
      <alignment horizontal="center" vertical="center" wrapText="1"/>
    </xf>
    <xf numFmtId="3" fontId="2" fillId="0" borderId="2" xfId="0" applyNumberFormat="1" applyFont="1" applyBorder="1" applyAlignment="1">
      <alignment horizontal="right"/>
    </xf>
    <xf numFmtId="0" fontId="0" fillId="0" borderId="2" xfId="0" applyBorder="1" applyAlignment="1">
      <alignment wrapText="1"/>
    </xf>
    <xf numFmtId="0" fontId="0" fillId="0" borderId="0" xfId="0" applyAlignment="1">
      <alignment wrapText="1"/>
    </xf>
    <xf numFmtId="3" fontId="0" fillId="0" borderId="2" xfId="0" applyNumberFormat="1" applyBorder="1"/>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167" fontId="4" fillId="0" borderId="0" xfId="0" applyNumberFormat="1" applyFont="1" applyAlignment="1">
      <alignment horizontal="center" vertical="center"/>
    </xf>
    <xf numFmtId="3" fontId="5" fillId="0" borderId="29" xfId="0" applyNumberFormat="1" applyFont="1" applyBorder="1" applyAlignment="1">
      <alignment horizontal="center"/>
    </xf>
    <xf numFmtId="165" fontId="5" fillId="0" borderId="2" xfId="2" applyNumberFormat="1" applyFont="1" applyFill="1" applyBorder="1" applyAlignment="1">
      <alignment horizontal="center"/>
    </xf>
    <xf numFmtId="167" fontId="0" fillId="0" borderId="0" xfId="0" applyNumberFormat="1"/>
    <xf numFmtId="165" fontId="5" fillId="2" borderId="1" xfId="2" applyNumberFormat="1" applyFont="1" applyFill="1" applyBorder="1" applyProtection="1">
      <protection locked="0"/>
    </xf>
    <xf numFmtId="0" fontId="4" fillId="0" borderId="0" xfId="0" applyFont="1" applyAlignment="1">
      <alignment horizontal="center" vertical="top" wrapText="1"/>
    </xf>
    <xf numFmtId="0" fontId="5" fillId="2" borderId="29" xfId="0" applyFont="1" applyFill="1" applyBorder="1" applyAlignment="1" applyProtection="1">
      <alignment horizontal="center"/>
      <protection locked="0"/>
    </xf>
    <xf numFmtId="5" fontId="5" fillId="0" borderId="0" xfId="48" applyNumberFormat="1" applyFont="1" applyProtection="1"/>
    <xf numFmtId="168" fontId="5" fillId="0" borderId="19" xfId="0" applyNumberFormat="1" applyFont="1" applyBorder="1" applyAlignment="1">
      <alignment horizontal="left"/>
    </xf>
    <xf numFmtId="0" fontId="5" fillId="0" borderId="0" xfId="0" applyFont="1" applyAlignment="1">
      <alignment horizontal="left" wrapText="1"/>
    </xf>
    <xf numFmtId="0" fontId="5" fillId="0" borderId="1" xfId="0" applyFont="1" applyBorder="1" applyAlignment="1">
      <alignment horizontal="left" wrapText="1"/>
    </xf>
    <xf numFmtId="166" fontId="5" fillId="0" borderId="1" xfId="0" applyNumberFormat="1" applyFont="1" applyBorder="1" applyAlignment="1">
      <alignment horizontal="center"/>
    </xf>
    <xf numFmtId="166" fontId="5" fillId="2" borderId="1"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0" borderId="0" xfId="0" applyFont="1" applyAlignment="1">
      <alignment horizontal="right"/>
    </xf>
    <xf numFmtId="0" fontId="5" fillId="2" borderId="1" xfId="0" applyFont="1" applyFill="1" applyBorder="1" applyAlignment="1" applyProtection="1">
      <alignment horizontal="left" wrapText="1"/>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4" xfId="0" applyFont="1" applyBorder="1" applyAlignment="1">
      <alignment horizontal="center"/>
    </xf>
    <xf numFmtId="0" fontId="28" fillId="0" borderId="0" xfId="0" applyFont="1" applyAlignment="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lignment horizontal="left"/>
    </xf>
    <xf numFmtId="3" fontId="5" fillId="36" borderId="1" xfId="0" applyNumberFormat="1" applyFont="1" applyFill="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wrapText="1"/>
    </xf>
    <xf numFmtId="166" fontId="5" fillId="0" borderId="9" xfId="0" applyNumberFormat="1" applyFont="1" applyBorder="1" applyAlignment="1">
      <alignment horizontal="center"/>
    </xf>
    <xf numFmtId="0" fontId="5" fillId="0" borderId="3" xfId="0" applyFont="1" applyBorder="1" applyAlignment="1">
      <alignment horizontal="center" wrapText="1"/>
    </xf>
    <xf numFmtId="0" fontId="5" fillId="0" borderId="8" xfId="0" applyFont="1" applyBorder="1" applyAlignment="1">
      <alignment horizontal="center" wrapText="1"/>
    </xf>
    <xf numFmtId="166" fontId="5" fillId="0" borderId="31" xfId="0" applyNumberFormat="1" applyFont="1" applyBorder="1" applyAlignment="1">
      <alignment horizontal="center"/>
    </xf>
    <xf numFmtId="166" fontId="5" fillId="0" borderId="29" xfId="0" applyNumberFormat="1" applyFont="1" applyBorder="1" applyAlignment="1">
      <alignment horizontal="center"/>
    </xf>
    <xf numFmtId="9" fontId="5" fillId="0" borderId="31" xfId="0" applyNumberFormat="1" applyFont="1" applyBorder="1" applyAlignment="1">
      <alignment horizontal="center"/>
    </xf>
    <xf numFmtId="9" fontId="5" fillId="0" borderId="32" xfId="0" applyNumberFormat="1" applyFont="1" applyBorder="1" applyAlignment="1">
      <alignment horizontal="center"/>
    </xf>
    <xf numFmtId="166" fontId="5" fillId="0" borderId="3" xfId="0" applyNumberFormat="1" applyFont="1" applyBorder="1" applyAlignment="1">
      <alignment horizontal="center"/>
    </xf>
    <xf numFmtId="166" fontId="5" fillId="0" borderId="8" xfId="0" applyNumberFormat="1" applyFont="1" applyBorder="1" applyAlignment="1">
      <alignment horizontal="center"/>
    </xf>
    <xf numFmtId="3" fontId="5" fillId="0" borderId="4" xfId="0" applyNumberFormat="1" applyFont="1" applyBorder="1" applyAlignment="1">
      <alignment horizontal="center"/>
    </xf>
    <xf numFmtId="3" fontId="5" fillId="0" borderId="1" xfId="0" applyNumberFormat="1" applyFont="1" applyBorder="1" applyAlignment="1">
      <alignment horizontal="center"/>
    </xf>
    <xf numFmtId="3" fontId="5" fillId="0" borderId="5" xfId="0" applyNumberFormat="1" applyFont="1" applyBorder="1" applyAlignment="1">
      <alignment horizontal="center"/>
    </xf>
    <xf numFmtId="3" fontId="5" fillId="0" borderId="9" xfId="0" applyNumberFormat="1" applyFont="1" applyBorder="1" applyAlignment="1">
      <alignment horizontal="center"/>
    </xf>
    <xf numFmtId="3" fontId="5" fillId="0" borderId="7"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166" fontId="5" fillId="0" borderId="32" xfId="0" applyNumberFormat="1" applyFont="1" applyBorder="1" applyAlignment="1">
      <alignment horizontal="center"/>
    </xf>
    <xf numFmtId="9" fontId="5" fillId="0" borderId="29" xfId="0" applyNumberFormat="1" applyFont="1" applyBorder="1" applyAlignment="1">
      <alignment horizontal="center"/>
    </xf>
    <xf numFmtId="166" fontId="5" fillId="0" borderId="6" xfId="0" applyNumberFormat="1" applyFont="1" applyBorder="1" applyAlignment="1">
      <alignment horizontal="center"/>
    </xf>
    <xf numFmtId="3" fontId="5" fillId="0" borderId="0" xfId="0" applyNumberFormat="1" applyFont="1" applyAlignment="1">
      <alignment horizontal="center"/>
    </xf>
    <xf numFmtId="0" fontId="5" fillId="0" borderId="6" xfId="0" applyFont="1" applyBorder="1" applyAlignment="1">
      <alignment horizontal="center" wrapText="1"/>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0" fontId="5" fillId="0" borderId="6" xfId="0" applyFont="1" applyBorder="1" applyAlignment="1">
      <alignment horizontal="center" vertical="center"/>
    </xf>
    <xf numFmtId="165" fontId="5" fillId="0" borderId="32" xfId="2" applyNumberFormat="1" applyFont="1" applyBorder="1" applyAlignment="1">
      <alignment horizontal="center"/>
    </xf>
    <xf numFmtId="165" fontId="5" fillId="0" borderId="29" xfId="2" applyNumberFormat="1" applyFont="1" applyBorder="1" applyAlignment="1">
      <alignment horizontal="center"/>
    </xf>
    <xf numFmtId="165" fontId="5" fillId="0" borderId="3" xfId="0" applyNumberFormat="1" applyFont="1" applyBorder="1" applyAlignment="1">
      <alignment horizontal="center"/>
    </xf>
    <xf numFmtId="165" fontId="5" fillId="0" borderId="31" xfId="2" applyNumberFormat="1" applyFont="1" applyBorder="1" applyAlignment="1">
      <alignment horizontal="center"/>
    </xf>
    <xf numFmtId="0" fontId="4" fillId="0" borderId="1" xfId="0" applyFont="1" applyBorder="1" applyAlignment="1">
      <alignment horizontal="center" vertical="center" wrapText="1"/>
    </xf>
    <xf numFmtId="0" fontId="27" fillId="0" borderId="0" xfId="45" applyAlignment="1">
      <alignment horizontal="left"/>
    </xf>
    <xf numFmtId="0" fontId="5" fillId="0" borderId="19" xfId="0" applyFont="1" applyBorder="1" applyAlignment="1">
      <alignment horizont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9" fillId="0" borderId="0" xfId="0" applyFont="1" applyAlignment="1">
      <alignment horizontal="center" vertical="center"/>
    </xf>
    <xf numFmtId="0" fontId="4" fillId="0" borderId="2" xfId="0" applyFont="1" applyBorder="1" applyAlignment="1">
      <alignment horizontal="center" vertical="center" wrapText="1"/>
    </xf>
    <xf numFmtId="0" fontId="4" fillId="0" borderId="33" xfId="0" applyFont="1" applyBorder="1" applyAlignment="1">
      <alignment horizontal="center"/>
    </xf>
    <xf numFmtId="0" fontId="4" fillId="0" borderId="28" xfId="0" applyFont="1" applyBorder="1" applyAlignment="1">
      <alignment horizontal="center"/>
    </xf>
    <xf numFmtId="0" fontId="4" fillId="0" borderId="30" xfId="0"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48"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6"/>
  <sheetViews>
    <sheetView showGridLines="0" workbookViewId="0">
      <selection activeCell="M9" sqref="M9"/>
    </sheetView>
  </sheetViews>
  <sheetFormatPr defaultColWidth="8.88671875" defaultRowHeight="13.2" x14ac:dyDescent="0.25"/>
  <cols>
    <col min="1" max="1" width="18" style="8" bestFit="1" customWidth="1"/>
    <col min="2" max="2" width="8.88671875" style="8"/>
    <col min="3" max="3" width="6.6640625" style="8" customWidth="1"/>
    <col min="4" max="4" width="11.109375" style="8" customWidth="1"/>
    <col min="5" max="7" width="8.88671875" style="8"/>
    <col min="8" max="8" width="6.6640625" style="8" customWidth="1"/>
    <col min="9" max="9" width="11.109375" style="8" customWidth="1"/>
    <col min="10" max="16384" width="8.88671875" style="8"/>
  </cols>
  <sheetData>
    <row r="1" spans="1:20" ht="13.8" x14ac:dyDescent="0.25">
      <c r="A1" s="192" t="s">
        <v>1385</v>
      </c>
      <c r="B1" s="192"/>
      <c r="C1" s="192"/>
      <c r="D1" s="192"/>
      <c r="E1" s="192"/>
      <c r="F1" s="192"/>
      <c r="G1" s="192"/>
      <c r="H1" s="192"/>
      <c r="I1" s="192"/>
      <c r="J1" s="64"/>
      <c r="K1" s="64"/>
      <c r="M1" s="113"/>
      <c r="N1" s="155" t="s">
        <v>1394</v>
      </c>
      <c r="T1" s="113"/>
    </row>
    <row r="3" spans="1:20" ht="18" customHeight="1" x14ac:dyDescent="0.25">
      <c r="A3" s="8" t="s">
        <v>547</v>
      </c>
      <c r="B3" s="194"/>
      <c r="C3" s="194"/>
      <c r="D3" s="194"/>
      <c r="E3" s="194"/>
      <c r="F3" s="194"/>
      <c r="G3" s="194"/>
      <c r="H3" s="194"/>
      <c r="I3" s="194"/>
    </row>
    <row r="4" spans="1:20" ht="18" customHeight="1" x14ac:dyDescent="0.25">
      <c r="A4" s="8" t="s">
        <v>546</v>
      </c>
      <c r="B4" s="193"/>
      <c r="C4" s="193"/>
      <c r="D4" s="193"/>
      <c r="E4" s="193"/>
      <c r="F4" s="193"/>
      <c r="G4" s="193"/>
      <c r="H4" s="193"/>
      <c r="I4" s="193"/>
    </row>
    <row r="6" spans="1:20" ht="18" customHeight="1" x14ac:dyDescent="0.25">
      <c r="A6" s="8" t="s">
        <v>548</v>
      </c>
      <c r="B6" s="196"/>
      <c r="C6" s="196"/>
      <c r="D6" s="196"/>
      <c r="E6" s="195"/>
      <c r="F6" s="195"/>
      <c r="G6" s="195"/>
    </row>
    <row r="7" spans="1:20" ht="18" customHeight="1" thickBot="1" x14ac:dyDescent="0.3">
      <c r="A7" s="68"/>
      <c r="B7" s="68"/>
      <c r="C7" s="68"/>
      <c r="D7" s="68"/>
      <c r="E7" s="68"/>
      <c r="F7" s="69"/>
      <c r="G7" s="69"/>
      <c r="H7" s="185"/>
      <c r="I7" s="185"/>
    </row>
    <row r="8" spans="1:20" ht="18" customHeight="1" x14ac:dyDescent="0.25">
      <c r="A8" s="53" t="s">
        <v>1010</v>
      </c>
      <c r="F8" s="56"/>
      <c r="G8" s="56"/>
      <c r="H8" s="73"/>
      <c r="I8" s="73"/>
    </row>
    <row r="9" spans="1:20" ht="54" customHeight="1" x14ac:dyDescent="0.25">
      <c r="A9" s="186" t="s">
        <v>1344</v>
      </c>
      <c r="B9" s="186"/>
      <c r="C9" s="186"/>
      <c r="D9" s="186"/>
      <c r="E9" s="186"/>
      <c r="F9" s="186"/>
      <c r="G9" s="186"/>
      <c r="H9" s="186"/>
      <c r="I9" s="186"/>
    </row>
    <row r="10" spans="1:20" ht="12" customHeight="1" x14ac:dyDescent="0.25">
      <c r="A10" s="53"/>
      <c r="F10" s="56"/>
      <c r="G10" s="56"/>
      <c r="H10" s="73"/>
      <c r="I10" s="73"/>
    </row>
    <row r="11" spans="1:20" x14ac:dyDescent="0.25">
      <c r="A11" s="56" t="s">
        <v>1011</v>
      </c>
      <c r="B11" s="85" t="str">
        <f>IF(ISBLANK(Beneficiary!C10),"",IF(B6="Housing Rehabilitation",0,INDEX(Locations!C2:C441,MATCH(Beneficiary!C10,Locations!A2:A441))-0.04))</f>
        <v/>
      </c>
      <c r="F11" s="56"/>
      <c r="G11" s="56"/>
      <c r="H11" s="73"/>
      <c r="I11" s="73"/>
    </row>
    <row r="12" spans="1:20" ht="13.8" thickBot="1" x14ac:dyDescent="0.3">
      <c r="A12" s="68"/>
      <c r="B12" s="68"/>
      <c r="C12" s="68"/>
      <c r="D12" s="68"/>
      <c r="E12" s="68"/>
      <c r="F12" s="69"/>
      <c r="G12" s="69"/>
      <c r="H12" s="70"/>
      <c r="I12" s="68"/>
    </row>
    <row r="13" spans="1:20" x14ac:dyDescent="0.25">
      <c r="A13" s="53" t="s">
        <v>550</v>
      </c>
    </row>
    <row r="15" spans="1:20" ht="18" customHeight="1" x14ac:dyDescent="0.25">
      <c r="A15" s="56" t="s">
        <v>551</v>
      </c>
      <c r="B15" s="188">
        <f>B19+B21</f>
        <v>0</v>
      </c>
      <c r="C15" s="188"/>
      <c r="E15" s="56" t="s">
        <v>556</v>
      </c>
      <c r="F15" s="198"/>
      <c r="G15" s="199"/>
      <c r="H15" s="199"/>
      <c r="I15" s="200"/>
    </row>
    <row r="16" spans="1:20" x14ac:dyDescent="0.25">
      <c r="F16" s="201"/>
      <c r="G16" s="202"/>
      <c r="H16" s="202"/>
      <c r="I16" s="203"/>
    </row>
    <row r="17" spans="1:9" x14ac:dyDescent="0.25">
      <c r="A17" s="60" t="s">
        <v>552</v>
      </c>
      <c r="E17" s="56"/>
      <c r="F17" s="204"/>
      <c r="G17" s="205"/>
      <c r="H17" s="205"/>
      <c r="I17" s="206"/>
    </row>
    <row r="18" spans="1:9" ht="18" customHeight="1" x14ac:dyDescent="0.25">
      <c r="A18" s="65" t="s">
        <v>554</v>
      </c>
      <c r="B18" s="188">
        <f>B19/1.05</f>
        <v>0</v>
      </c>
      <c r="C18" s="188"/>
      <c r="E18" s="56"/>
      <c r="F18" s="67"/>
      <c r="G18" s="67"/>
      <c r="H18" s="67"/>
      <c r="I18" s="67"/>
    </row>
    <row r="19" spans="1:9" ht="18" customHeight="1" x14ac:dyDescent="0.25">
      <c r="A19" s="65" t="s">
        <v>553</v>
      </c>
      <c r="B19" s="189"/>
      <c r="C19" s="189"/>
      <c r="E19" s="56" t="s">
        <v>555</v>
      </c>
      <c r="F19" s="198"/>
      <c r="G19" s="199"/>
      <c r="H19" s="199"/>
      <c r="I19" s="200"/>
    </row>
    <row r="20" spans="1:9" x14ac:dyDescent="0.25">
      <c r="E20" s="56"/>
      <c r="F20" s="201"/>
      <c r="G20" s="202"/>
      <c r="H20" s="202"/>
      <c r="I20" s="203"/>
    </row>
    <row r="21" spans="1:9" ht="18" customHeight="1" x14ac:dyDescent="0.25">
      <c r="A21" s="56" t="s">
        <v>557</v>
      </c>
      <c r="B21" s="189"/>
      <c r="C21" s="189"/>
      <c r="D21" s="66"/>
      <c r="F21" s="204"/>
      <c r="G21" s="205"/>
      <c r="H21" s="205"/>
      <c r="I21" s="206"/>
    </row>
    <row r="22" spans="1:9" ht="13.8" thickBot="1" x14ac:dyDescent="0.3">
      <c r="A22" s="68"/>
      <c r="B22" s="68"/>
      <c r="C22" s="68"/>
      <c r="D22" s="68"/>
      <c r="E22" s="68"/>
      <c r="F22" s="68"/>
      <c r="G22" s="68"/>
      <c r="H22" s="68"/>
      <c r="I22" s="68"/>
    </row>
    <row r="24" spans="1:9" ht="26.4" customHeight="1" x14ac:dyDescent="0.25">
      <c r="A24" s="56" t="s">
        <v>558</v>
      </c>
      <c r="B24" s="194"/>
      <c r="C24" s="194"/>
      <c r="D24" s="194"/>
      <c r="E24" s="195" t="s">
        <v>559</v>
      </c>
      <c r="F24" s="195"/>
      <c r="G24" s="187" t="s">
        <v>1355</v>
      </c>
      <c r="H24" s="187"/>
      <c r="I24" s="187"/>
    </row>
    <row r="25" spans="1:9" ht="13.8" thickBot="1" x14ac:dyDescent="0.3">
      <c r="A25" s="68"/>
      <c r="B25" s="68"/>
      <c r="C25" s="68"/>
      <c r="D25" s="68"/>
      <c r="E25" s="68"/>
      <c r="F25" s="68"/>
      <c r="G25" s="68"/>
      <c r="H25" s="68"/>
      <c r="I25" s="68"/>
    </row>
    <row r="27" spans="1:9" ht="27.6" customHeight="1" x14ac:dyDescent="0.25">
      <c r="A27" s="186" t="s">
        <v>560</v>
      </c>
      <c r="B27" s="186"/>
      <c r="C27" s="186"/>
      <c r="D27" s="186"/>
      <c r="E27" s="186"/>
      <c r="F27" s="186"/>
      <c r="G27" s="186"/>
      <c r="H27" s="186"/>
      <c r="I27" s="186"/>
    </row>
    <row r="29" spans="1:9" s="18" customFormat="1" x14ac:dyDescent="0.25">
      <c r="A29" s="18" t="s">
        <v>562</v>
      </c>
      <c r="E29" s="18" t="s">
        <v>561</v>
      </c>
    </row>
    <row r="31" spans="1:9" ht="15" customHeight="1" x14ac:dyDescent="0.25">
      <c r="A31" s="197"/>
      <c r="B31" s="197"/>
      <c r="E31" s="15"/>
      <c r="F31" s="15"/>
      <c r="G31" s="15"/>
    </row>
    <row r="32" spans="1:9" ht="14.4" customHeight="1" x14ac:dyDescent="0.25">
      <c r="A32" s="191" t="s">
        <v>563</v>
      </c>
      <c r="B32" s="191"/>
      <c r="E32" s="207" t="s">
        <v>563</v>
      </c>
      <c r="F32" s="207"/>
      <c r="G32" s="207"/>
    </row>
    <row r="35" spans="1:9" x14ac:dyDescent="0.25">
      <c r="A35" s="190" t="s">
        <v>1033</v>
      </c>
      <c r="B35" s="190"/>
      <c r="C35" s="56" t="s">
        <v>549</v>
      </c>
      <c r="D35" s="107" t="s">
        <v>1032</v>
      </c>
      <c r="E35" s="190" t="s">
        <v>1033</v>
      </c>
      <c r="F35" s="190"/>
      <c r="G35" s="190"/>
      <c r="H35" s="56" t="s">
        <v>549</v>
      </c>
      <c r="I35" s="107" t="s">
        <v>1032</v>
      </c>
    </row>
    <row r="36" spans="1:9" x14ac:dyDescent="0.25">
      <c r="A36" s="191" t="s">
        <v>1034</v>
      </c>
      <c r="B36" s="191"/>
      <c r="E36" s="191" t="s">
        <v>1034</v>
      </c>
      <c r="F36" s="191"/>
      <c r="G36" s="191"/>
    </row>
  </sheetData>
  <sheetProtection algorithmName="SHA-512" hashValue="wQNB3vV8WSjxNX2g+oNzWY3KV+ikOIFgd+FAE8jB26/qvgNV4q4zXLxijMbHNMqV/MWbQOzu886b57nCujhrtw==" saltValue="XSciahGX42sxHzqiGvQ+iw==" spinCount="100000" sheet="1" objects="1" scenarios="1"/>
  <mergeCells count="24">
    <mergeCell ref="A35:B35"/>
    <mergeCell ref="E35:G35"/>
    <mergeCell ref="A36:B36"/>
    <mergeCell ref="E36:G36"/>
    <mergeCell ref="A1:I1"/>
    <mergeCell ref="B4:I4"/>
    <mergeCell ref="B3:I3"/>
    <mergeCell ref="E6:G6"/>
    <mergeCell ref="B6:D6"/>
    <mergeCell ref="A31:B31"/>
    <mergeCell ref="A32:B32"/>
    <mergeCell ref="F15:I17"/>
    <mergeCell ref="F19:I21"/>
    <mergeCell ref="B24:D24"/>
    <mergeCell ref="E24:F24"/>
    <mergeCell ref="E32:G32"/>
    <mergeCell ref="H7:I7"/>
    <mergeCell ref="A27:I27"/>
    <mergeCell ref="A9:I9"/>
    <mergeCell ref="G24:I24"/>
    <mergeCell ref="B15:C15"/>
    <mergeCell ref="B18:C18"/>
    <mergeCell ref="B19:C19"/>
    <mergeCell ref="B21:C21"/>
  </mergeCells>
  <conditionalFormatting sqref="H7:H8 H10:H12">
    <cfRule type="expression" dxfId="2" priority="2">
      <formula>#REF!="Revised"</formula>
    </cfRule>
  </conditionalFormatting>
  <dataValidations count="2">
    <dataValidation type="list" allowBlank="1" showInputMessage="1" showErrorMessage="1" sqref="B24" xr:uid="{00000000-0002-0000-0000-000002000000}">
      <formula1>"Low and Moderate Income, Slum and Blight, Imminent Threat"</formula1>
    </dataValidation>
    <dataValidation type="list" allowBlank="1" showInputMessage="1" showErrorMessage="1" sqref="B6:D6" xr:uid="{86ABD6E8-0553-4327-A54D-82C155FF3975}">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workbookViewId="0">
      <selection activeCell="K10" sqref="K10:K15"/>
    </sheetView>
  </sheetViews>
  <sheetFormatPr defaultColWidth="8.88671875" defaultRowHeight="13.2" x14ac:dyDescent="0.25"/>
  <cols>
    <col min="1" max="1" width="9" style="8" customWidth="1"/>
    <col min="2" max="2" width="2.33203125" style="8" customWidth="1"/>
    <col min="3" max="3" width="28.88671875" style="8" customWidth="1"/>
    <col min="4" max="4" width="2.33203125" style="8" customWidth="1"/>
    <col min="5" max="5" width="12.109375" style="93" bestFit="1" customWidth="1"/>
    <col min="6" max="6" width="2.33203125" style="8" customWidth="1"/>
    <col min="7" max="7" width="10.109375" style="93" bestFit="1" customWidth="1"/>
    <col min="8" max="8" width="2.33203125" style="8" customWidth="1"/>
    <col min="9" max="9" width="11.33203125" style="91" bestFit="1" customWidth="1"/>
    <col min="10" max="10" width="2.33203125" style="8" customWidth="1"/>
    <col min="11" max="11" width="7.6640625" style="91" bestFit="1" customWidth="1"/>
    <col min="12" max="16384" width="8.88671875" style="8"/>
  </cols>
  <sheetData>
    <row r="1" spans="1:12" ht="14.4" customHeight="1" x14ac:dyDescent="0.3">
      <c r="A1" s="208" t="s">
        <v>448</v>
      </c>
      <c r="B1" s="208"/>
      <c r="C1" s="208"/>
      <c r="D1" s="208"/>
      <c r="E1" s="208"/>
      <c r="F1" s="208"/>
      <c r="G1" s="208"/>
      <c r="H1" s="208"/>
      <c r="I1" s="208"/>
      <c r="J1" s="208"/>
      <c r="K1" s="208"/>
    </row>
    <row r="3" spans="1:12" ht="30.6" customHeight="1" x14ac:dyDescent="0.25">
      <c r="A3" s="186" t="s">
        <v>472</v>
      </c>
      <c r="B3" s="186"/>
      <c r="C3" s="186"/>
      <c r="D3" s="186"/>
      <c r="E3" s="186"/>
      <c r="F3" s="186"/>
      <c r="G3" s="186"/>
      <c r="H3" s="186"/>
      <c r="I3" s="186"/>
      <c r="J3" s="186"/>
      <c r="K3" s="186"/>
    </row>
    <row r="4" spans="1:12" ht="13.95" customHeight="1" x14ac:dyDescent="0.25">
      <c r="A4" s="102"/>
      <c r="B4" s="102"/>
      <c r="C4" s="102"/>
      <c r="D4" s="102"/>
      <c r="E4" s="102"/>
      <c r="F4" s="102"/>
      <c r="G4" s="102"/>
      <c r="H4" s="102"/>
      <c r="I4" s="102"/>
      <c r="J4" s="102"/>
      <c r="K4" s="102"/>
    </row>
    <row r="5" spans="1:12" ht="41.4" customHeight="1" x14ac:dyDescent="0.25">
      <c r="A5" s="186" t="s">
        <v>1029</v>
      </c>
      <c r="B5" s="186"/>
      <c r="C5" s="186"/>
      <c r="D5" s="186"/>
      <c r="E5" s="186"/>
      <c r="F5" s="186"/>
      <c r="G5" s="186"/>
      <c r="H5" s="186"/>
      <c r="I5" s="186"/>
      <c r="J5" s="186"/>
      <c r="K5" s="186"/>
    </row>
    <row r="6" spans="1:12" ht="13.95" customHeight="1" x14ac:dyDescent="0.25">
      <c r="A6" s="102"/>
      <c r="B6" s="102"/>
      <c r="C6" s="102"/>
      <c r="D6" s="102"/>
      <c r="E6" s="102"/>
      <c r="F6" s="102"/>
      <c r="G6" s="102"/>
      <c r="H6" s="102"/>
      <c r="I6" s="102"/>
      <c r="J6" s="102"/>
      <c r="K6" s="102"/>
    </row>
    <row r="7" spans="1:12" ht="13.95" customHeight="1" x14ac:dyDescent="0.25">
      <c r="A7" s="186" t="s">
        <v>1030</v>
      </c>
      <c r="B7" s="186"/>
      <c r="C7" s="186"/>
      <c r="D7" s="186"/>
      <c r="E7" s="186"/>
      <c r="F7" s="186"/>
      <c r="G7" s="186"/>
      <c r="H7" s="186"/>
      <c r="I7" s="186"/>
      <c r="J7" s="186"/>
      <c r="K7" s="186"/>
    </row>
    <row r="8" spans="1:12" ht="13.95" customHeight="1" x14ac:dyDescent="0.25">
      <c r="A8" s="102"/>
      <c r="B8" s="102"/>
      <c r="C8" s="102"/>
      <c r="D8" s="102"/>
      <c r="E8" s="102"/>
      <c r="F8" s="102"/>
      <c r="G8" s="102"/>
      <c r="H8" s="102"/>
      <c r="I8" s="102"/>
      <c r="J8" s="102"/>
      <c r="K8" s="102"/>
    </row>
    <row r="9" spans="1:12" ht="40.950000000000003" customHeight="1" x14ac:dyDescent="0.25">
      <c r="A9" s="86" t="s">
        <v>471</v>
      </c>
      <c r="B9" s="17"/>
      <c r="C9" s="86" t="s">
        <v>0</v>
      </c>
      <c r="D9" s="86"/>
      <c r="E9" s="87" t="s">
        <v>449</v>
      </c>
      <c r="F9" s="86"/>
      <c r="G9" s="87" t="s">
        <v>450</v>
      </c>
      <c r="H9" s="86"/>
      <c r="I9" s="88" t="s">
        <v>1</v>
      </c>
      <c r="J9" s="86"/>
      <c r="K9" s="88" t="s">
        <v>2</v>
      </c>
    </row>
    <row r="10" spans="1:12" ht="30" customHeight="1" x14ac:dyDescent="0.25">
      <c r="A10" s="94"/>
      <c r="C10" s="9"/>
      <c r="E10" s="10"/>
      <c r="G10" s="10"/>
      <c r="I10" s="89" t="str">
        <f>IF($E$16=0," ",E10/$E$16)</f>
        <v xml:space="preserve"> </v>
      </c>
      <c r="K10" s="181">
        <v>0</v>
      </c>
      <c r="L10" s="116" t="str">
        <f t="shared" ref="L10:L15" si="0">IF(AND(A10="Census",K10&lt;0.51),"&lt;&lt;&lt; Cannot use Census. LMI percentage is less than 51%","")</f>
        <v/>
      </c>
    </row>
    <row r="11" spans="1:12" ht="30" customHeight="1" x14ac:dyDescent="0.25">
      <c r="A11" s="94"/>
      <c r="C11" s="9"/>
      <c r="E11" s="10"/>
      <c r="G11" s="10"/>
      <c r="I11" s="89" t="str">
        <f t="shared" ref="I11:I16" si="1">IF($E$16=0," ",E11/$E$16)</f>
        <v xml:space="preserve"> </v>
      </c>
      <c r="K11" s="181">
        <v>0</v>
      </c>
      <c r="L11" s="116" t="str">
        <f t="shared" si="0"/>
        <v/>
      </c>
    </row>
    <row r="12" spans="1:12" ht="30" customHeight="1" x14ac:dyDescent="0.25">
      <c r="A12" s="94"/>
      <c r="C12" s="9"/>
      <c r="E12" s="10"/>
      <c r="G12" s="10"/>
      <c r="I12" s="89" t="str">
        <f t="shared" si="1"/>
        <v xml:space="preserve"> </v>
      </c>
      <c r="K12" s="181">
        <v>0</v>
      </c>
      <c r="L12" s="116" t="str">
        <f t="shared" si="0"/>
        <v/>
      </c>
    </row>
    <row r="13" spans="1:12" ht="30" customHeight="1" x14ac:dyDescent="0.25">
      <c r="A13" s="94"/>
      <c r="C13" s="9"/>
      <c r="E13" s="10"/>
      <c r="G13" s="10"/>
      <c r="I13" s="89" t="str">
        <f t="shared" si="1"/>
        <v xml:space="preserve"> </v>
      </c>
      <c r="K13" s="181">
        <v>0</v>
      </c>
      <c r="L13" s="116" t="str">
        <f t="shared" si="0"/>
        <v/>
      </c>
    </row>
    <row r="14" spans="1:12" ht="30" customHeight="1" x14ac:dyDescent="0.25">
      <c r="A14" s="94"/>
      <c r="C14" s="9"/>
      <c r="E14" s="10"/>
      <c r="G14" s="10"/>
      <c r="I14" s="89" t="str">
        <f t="shared" si="1"/>
        <v xml:space="preserve"> </v>
      </c>
      <c r="K14" s="181">
        <v>0</v>
      </c>
      <c r="L14" s="116" t="str">
        <f t="shared" si="0"/>
        <v/>
      </c>
    </row>
    <row r="15" spans="1:12" ht="30" customHeight="1" x14ac:dyDescent="0.25">
      <c r="A15" s="94"/>
      <c r="C15" s="9"/>
      <c r="E15" s="10"/>
      <c r="G15" s="10"/>
      <c r="I15" s="89" t="str">
        <f t="shared" si="1"/>
        <v xml:space="preserve"> </v>
      </c>
      <c r="K15" s="181">
        <v>0</v>
      </c>
      <c r="L15" s="116" t="str">
        <f t="shared" si="0"/>
        <v/>
      </c>
    </row>
    <row r="16" spans="1:12" ht="30" customHeight="1" x14ac:dyDescent="0.25">
      <c r="C16" s="20" t="s">
        <v>447</v>
      </c>
      <c r="E16" s="90">
        <f>SUM(E10:E15)</f>
        <v>0</v>
      </c>
      <c r="G16" s="90">
        <f>SUM(G10:G15)</f>
        <v>0</v>
      </c>
      <c r="I16" s="89" t="str">
        <f t="shared" si="1"/>
        <v xml:space="preserve"> </v>
      </c>
      <c r="K16" s="104">
        <f>IF(E10+E11+E12+E13+E14+E15=0,0,(I10*K10)+(I11*K11)+(I12*K12)+(I13*K13)+(I14*K14)+(I15*K15))</f>
        <v>0</v>
      </c>
    </row>
    <row r="18" spans="1:11" ht="30" customHeight="1" x14ac:dyDescent="0.25">
      <c r="A18" s="186" t="s">
        <v>451</v>
      </c>
      <c r="B18" s="186"/>
      <c r="C18" s="186"/>
      <c r="D18" s="186"/>
      <c r="E18" s="186"/>
      <c r="F18" s="186"/>
      <c r="G18" s="186"/>
      <c r="H18" s="186"/>
      <c r="I18" s="186"/>
      <c r="J18" s="186"/>
      <c r="K18" s="186"/>
    </row>
    <row r="19" spans="1:11" ht="45" customHeight="1" x14ac:dyDescent="0.25">
      <c r="A19" s="186" t="s">
        <v>452</v>
      </c>
      <c r="B19" s="186"/>
      <c r="C19" s="186"/>
      <c r="D19" s="186"/>
      <c r="E19" s="186"/>
      <c r="F19" s="186"/>
      <c r="G19" s="186"/>
      <c r="H19" s="186"/>
      <c r="I19" s="186"/>
      <c r="J19" s="186"/>
      <c r="K19" s="186"/>
    </row>
    <row r="21" spans="1:11" x14ac:dyDescent="0.25">
      <c r="A21" s="209"/>
      <c r="B21" s="210"/>
      <c r="C21" s="210"/>
      <c r="D21" s="210"/>
      <c r="E21" s="210"/>
      <c r="F21" s="210"/>
      <c r="G21" s="210"/>
      <c r="H21" s="210"/>
      <c r="I21" s="210"/>
      <c r="J21" s="210"/>
      <c r="K21" s="211"/>
    </row>
    <row r="22" spans="1:11" x14ac:dyDescent="0.25">
      <c r="A22" s="212"/>
      <c r="B22" s="213"/>
      <c r="C22" s="213"/>
      <c r="D22" s="213"/>
      <c r="E22" s="213"/>
      <c r="F22" s="213"/>
      <c r="G22" s="213"/>
      <c r="H22" s="213"/>
      <c r="I22" s="213"/>
      <c r="J22" s="213"/>
      <c r="K22" s="214"/>
    </row>
    <row r="23" spans="1:11" x14ac:dyDescent="0.25">
      <c r="A23" s="212"/>
      <c r="B23" s="213"/>
      <c r="C23" s="213"/>
      <c r="D23" s="213"/>
      <c r="E23" s="213"/>
      <c r="F23" s="213"/>
      <c r="G23" s="213"/>
      <c r="H23" s="213"/>
      <c r="I23" s="213"/>
      <c r="J23" s="213"/>
      <c r="K23" s="214"/>
    </row>
    <row r="24" spans="1:11" x14ac:dyDescent="0.25">
      <c r="A24" s="215"/>
      <c r="B24" s="216"/>
      <c r="C24" s="216"/>
      <c r="D24" s="216"/>
      <c r="E24" s="216"/>
      <c r="F24" s="216"/>
      <c r="G24" s="216"/>
      <c r="H24" s="216"/>
      <c r="I24" s="216"/>
      <c r="J24" s="216"/>
      <c r="K24" s="217"/>
    </row>
    <row r="26" spans="1:11" x14ac:dyDescent="0.25">
      <c r="A26" s="53" t="s">
        <v>567</v>
      </c>
      <c r="B26" s="53"/>
      <c r="E26" s="8"/>
      <c r="G26" s="8"/>
    </row>
    <row r="27" spans="1:11" ht="15" customHeight="1" x14ac:dyDescent="0.25">
      <c r="C27" s="56" t="s">
        <v>568</v>
      </c>
      <c r="D27" s="219"/>
      <c r="E27" s="219"/>
      <c r="G27" s="8"/>
    </row>
    <row r="28" spans="1:11" x14ac:dyDescent="0.25">
      <c r="E28" s="8"/>
      <c r="G28" s="8"/>
    </row>
    <row r="29" spans="1:11" x14ac:dyDescent="0.25">
      <c r="A29" s="195" t="s">
        <v>570</v>
      </c>
      <c r="B29" s="195"/>
      <c r="C29" s="92" t="str">
        <f>IF(D27=0,"",'Title Page'!B18/D27)</f>
        <v/>
      </c>
      <c r="E29" s="195" t="s">
        <v>569</v>
      </c>
      <c r="F29" s="195"/>
      <c r="G29" s="195"/>
      <c r="H29" s="218" t="str">
        <f>IF(K16=0,"",IF(D27=0,"",'Title Page'!B18/(D27*K16)))</f>
        <v/>
      </c>
      <c r="I29" s="218"/>
      <c r="J29" s="218"/>
      <c r="K29" s="218"/>
    </row>
    <row r="32" spans="1:11" x14ac:dyDescent="0.25">
      <c r="A32" s="190" t="s">
        <v>1028</v>
      </c>
      <c r="B32" s="190"/>
      <c r="C32" s="99" t="str">
        <f>IF('Rate Factor'!J15=0,"",'Rate Factor'!J15)</f>
        <v/>
      </c>
    </row>
  </sheetData>
  <sheetProtection algorithmName="SHA-512" hashValue="iguFamNTgc563AYo2t4D572r5PSyd84RR91/DaHDY86d9fy6u3UuYrWJEzpLm/1bD2OSX4bgK/5+u18eRfhSNw==" saltValue="Us3QAXH3xQoKJo6fh3qT8g=="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N47"/>
  <sheetViews>
    <sheetView showGridLines="0" workbookViewId="0">
      <selection activeCell="P28" sqref="P28"/>
    </sheetView>
  </sheetViews>
  <sheetFormatPr defaultColWidth="8.88671875" defaultRowHeight="13.2" x14ac:dyDescent="0.25"/>
  <cols>
    <col min="1" max="1" width="4.33203125" style="8" customWidth="1"/>
    <col min="2" max="2" width="9.5546875" style="8" customWidth="1"/>
    <col min="3" max="3" width="3.88671875" style="8" customWidth="1"/>
    <col min="4" max="4" width="8.88671875" style="8"/>
    <col min="5" max="5" width="5" style="8" customWidth="1"/>
    <col min="6" max="6" width="12.33203125" style="8" customWidth="1"/>
    <col min="7" max="7" width="3.33203125" style="8" customWidth="1"/>
    <col min="8" max="8" width="11.33203125" style="8" customWidth="1"/>
    <col min="9" max="9" width="3.6640625" style="8" customWidth="1"/>
    <col min="10" max="16384" width="8.88671875" style="8"/>
  </cols>
  <sheetData>
    <row r="1" spans="1:14" ht="15.6" x14ac:dyDescent="0.3">
      <c r="A1" s="208" t="s">
        <v>453</v>
      </c>
      <c r="B1" s="208"/>
      <c r="C1" s="208"/>
      <c r="D1" s="208"/>
      <c r="E1" s="208"/>
      <c r="F1" s="208"/>
      <c r="G1" s="208"/>
      <c r="H1" s="208"/>
      <c r="I1" s="208"/>
      <c r="J1" s="208"/>
      <c r="M1" s="105"/>
    </row>
    <row r="2" spans="1:14" x14ac:dyDescent="0.25"/>
    <row r="3" spans="1:14" x14ac:dyDescent="0.25">
      <c r="B3" s="195" t="s">
        <v>1324</v>
      </c>
      <c r="C3" s="195"/>
      <c r="D3" s="195"/>
      <c r="E3" s="195"/>
      <c r="F3" s="195"/>
      <c r="G3" s="195"/>
      <c r="H3" s="26"/>
    </row>
    <row r="4" spans="1:14" x14ac:dyDescent="0.25">
      <c r="B4" s="56"/>
      <c r="C4" s="56"/>
      <c r="D4" s="56"/>
      <c r="E4" s="56"/>
      <c r="F4" s="56"/>
      <c r="G4" s="56"/>
    </row>
    <row r="5" spans="1:14" x14ac:dyDescent="0.25">
      <c r="B5" s="195" t="s">
        <v>1325</v>
      </c>
      <c r="C5" s="195"/>
      <c r="D5" s="195"/>
      <c r="E5" s="195"/>
      <c r="F5" s="195"/>
      <c r="G5" s="195"/>
      <c r="H5" s="26"/>
    </row>
    <row r="6" spans="1:14" x14ac:dyDescent="0.25">
      <c r="B6" s="56"/>
      <c r="C6" s="56"/>
      <c r="D6" s="56"/>
      <c r="E6" s="56"/>
      <c r="F6" s="56"/>
      <c r="G6" s="56"/>
    </row>
    <row r="7" spans="1:14" x14ac:dyDescent="0.25">
      <c r="B7" s="195" t="s">
        <v>1326</v>
      </c>
      <c r="C7" s="195"/>
      <c r="D7" s="195"/>
      <c r="E7" s="195"/>
      <c r="F7" s="195"/>
      <c r="G7" s="195"/>
      <c r="H7" s="26"/>
    </row>
    <row r="8" spans="1:14" ht="12.75" customHeight="1" x14ac:dyDescent="0.25"/>
    <row r="9" spans="1:14" x14ac:dyDescent="0.25">
      <c r="C9" s="221" t="s">
        <v>1358</v>
      </c>
      <c r="D9" s="221"/>
      <c r="E9" s="221"/>
      <c r="F9" s="221"/>
      <c r="G9" s="190" t="s">
        <v>1345</v>
      </c>
      <c r="H9" s="190"/>
    </row>
    <row r="10" spans="1:14" x14ac:dyDescent="0.25">
      <c r="C10" s="221"/>
      <c r="D10" s="221"/>
      <c r="E10" s="221"/>
      <c r="F10" s="221"/>
      <c r="G10" s="190" t="s">
        <v>1346</v>
      </c>
      <c r="H10" s="190"/>
    </row>
    <row r="11" spans="1:14" s="14" customFormat="1" ht="26.4" x14ac:dyDescent="0.25">
      <c r="A11" s="222" t="s">
        <v>454</v>
      </c>
      <c r="B11" s="222"/>
      <c r="C11" s="222"/>
      <c r="D11" s="222"/>
      <c r="E11" s="16"/>
      <c r="F11" s="16" t="s">
        <v>458</v>
      </c>
      <c r="G11" s="16"/>
      <c r="H11" s="16" t="s">
        <v>459</v>
      </c>
      <c r="I11" s="27"/>
      <c r="J11" s="27" t="s">
        <v>465</v>
      </c>
      <c r="K11" s="27"/>
      <c r="L11" s="112"/>
      <c r="M11" s="27"/>
    </row>
    <row r="12" spans="1:14" s="14" customFormat="1" x14ac:dyDescent="0.25">
      <c r="A12" s="17"/>
      <c r="B12" s="17"/>
      <c r="C12" s="17"/>
      <c r="D12" s="17"/>
      <c r="E12" s="17"/>
      <c r="F12" s="17"/>
      <c r="G12" s="17"/>
      <c r="H12" s="17"/>
      <c r="I12" s="27"/>
      <c r="J12" s="27" t="str">
        <f>IF(Beneficiary!C10="","",Beneficiary!C10)</f>
        <v/>
      </c>
      <c r="K12" s="27"/>
      <c r="L12" s="27"/>
      <c r="M12" s="27"/>
      <c r="N12" s="95"/>
    </row>
    <row r="13" spans="1:14" x14ac:dyDescent="0.25">
      <c r="A13" s="8">
        <v>1</v>
      </c>
      <c r="B13" s="8" t="s">
        <v>455</v>
      </c>
      <c r="D13" s="13" t="str">
        <f>IF($J$12="","",15060)</f>
        <v/>
      </c>
      <c r="F13" s="15">
        <f>COUNTIF(MSF!$X$11:$X$1007,'PCI Worksheet'!A13)</f>
        <v>0</v>
      </c>
      <c r="H13" s="15">
        <f>F13</f>
        <v>0</v>
      </c>
      <c r="I13" s="23">
        <v>36</v>
      </c>
      <c r="J13" s="23">
        <f ca="1">INDIRECT("H"&amp;I13)</f>
        <v>0</v>
      </c>
      <c r="K13" s="23"/>
      <c r="L13" s="23"/>
      <c r="M13" s="23"/>
      <c r="N13" s="96"/>
    </row>
    <row r="14" spans="1:14" x14ac:dyDescent="0.25">
      <c r="A14" s="8">
        <v>2</v>
      </c>
      <c r="B14" s="13" t="str">
        <f t="shared" ref="B14:B36" si="0">IF($J$12="","",D13+1)</f>
        <v/>
      </c>
      <c r="C14" s="12" t="s">
        <v>457</v>
      </c>
      <c r="D14" s="13" t="str">
        <f>IF($J$12="","",ROUND(((((VLOOKUP($J$12,Locations!$A$2:$L$441,5)-$D$13)/8)*1)+$D$13)/10,0)*10)</f>
        <v/>
      </c>
      <c r="F14" s="15">
        <f>COUNTIF(MSF!$X$11:$X$1007,'PCI Worksheet'!A14)</f>
        <v>0</v>
      </c>
      <c r="H14" s="15">
        <f>H13+F14</f>
        <v>0</v>
      </c>
      <c r="I14" s="23">
        <f>I13-1</f>
        <v>35</v>
      </c>
      <c r="J14" s="23">
        <f t="shared" ref="J14:J36" ca="1" si="1">INDIRECT("H"&amp;I14)</f>
        <v>0</v>
      </c>
      <c r="K14" s="23"/>
      <c r="L14" s="23"/>
      <c r="M14" s="23"/>
      <c r="N14" s="96"/>
    </row>
    <row r="15" spans="1:14" x14ac:dyDescent="0.25">
      <c r="A15" s="8">
        <v>3</v>
      </c>
      <c r="B15" s="13" t="str">
        <f t="shared" si="0"/>
        <v/>
      </c>
      <c r="C15" s="12" t="s">
        <v>457</v>
      </c>
      <c r="D15" s="13" t="str">
        <f>IF($J$12="","",ROUND(((((VLOOKUP($J$12,Locations!$A$2:$L$441,5)-$D$13)/8)*2)+$D$13)/10,0)*10)</f>
        <v/>
      </c>
      <c r="F15" s="15">
        <f>COUNTIF(MSF!$X$11:$X$1007,'PCI Worksheet'!A15)</f>
        <v>0</v>
      </c>
      <c r="H15" s="15">
        <f t="shared" ref="H15:H36" si="2">H14+F15</f>
        <v>0</v>
      </c>
      <c r="I15" s="23">
        <f t="shared" ref="I15:I36" si="3">I14-1</f>
        <v>34</v>
      </c>
      <c r="J15" s="23">
        <f t="shared" ca="1" si="1"/>
        <v>0</v>
      </c>
      <c r="K15" s="23"/>
      <c r="L15" s="23"/>
      <c r="M15" s="23"/>
      <c r="N15" s="96"/>
    </row>
    <row r="16" spans="1:14" x14ac:dyDescent="0.25">
      <c r="A16" s="8">
        <v>4</v>
      </c>
      <c r="B16" s="13" t="str">
        <f t="shared" si="0"/>
        <v/>
      </c>
      <c r="C16" s="12" t="s">
        <v>457</v>
      </c>
      <c r="D16" s="13" t="str">
        <f>IF($J$12="","",ROUND(((((VLOOKUP($J$12,Locations!$A$2:$L$441,5)-$D$13)/8)*3)+$D$13)/10,0)*10)</f>
        <v/>
      </c>
      <c r="F16" s="15">
        <f>COUNTIF(MSF!$X$11:$X$1007,'PCI Worksheet'!A16)</f>
        <v>0</v>
      </c>
      <c r="H16" s="15">
        <f t="shared" si="2"/>
        <v>0</v>
      </c>
      <c r="I16" s="23">
        <f t="shared" si="3"/>
        <v>33</v>
      </c>
      <c r="J16" s="23">
        <f t="shared" ca="1" si="1"/>
        <v>0</v>
      </c>
      <c r="K16" s="23"/>
      <c r="L16" s="23"/>
      <c r="M16" s="23"/>
      <c r="N16" s="96"/>
    </row>
    <row r="17" spans="1:14" x14ac:dyDescent="0.25">
      <c r="A17" s="8">
        <v>5</v>
      </c>
      <c r="B17" s="13" t="str">
        <f t="shared" si="0"/>
        <v/>
      </c>
      <c r="C17" s="12" t="s">
        <v>457</v>
      </c>
      <c r="D17" s="13" t="str">
        <f>IF($J$12="","",ROUND(((((VLOOKUP($J$12,Locations!$A$2:$L$441,5)-$D$13)/8)*4)+$D$13)/10,0)*10)</f>
        <v/>
      </c>
      <c r="F17" s="15">
        <f>COUNTIF(MSF!$X$11:$X$1007,'PCI Worksheet'!A17)</f>
        <v>0</v>
      </c>
      <c r="H17" s="15">
        <f t="shared" si="2"/>
        <v>0</v>
      </c>
      <c r="I17" s="23">
        <f t="shared" si="3"/>
        <v>32</v>
      </c>
      <c r="J17" s="23">
        <f t="shared" ca="1" si="1"/>
        <v>0</v>
      </c>
      <c r="K17" s="23"/>
      <c r="L17" s="23"/>
      <c r="M17" s="23"/>
      <c r="N17" s="96"/>
    </row>
    <row r="18" spans="1:14" x14ac:dyDescent="0.25">
      <c r="A18" s="8">
        <v>6</v>
      </c>
      <c r="B18" s="13" t="str">
        <f t="shared" si="0"/>
        <v/>
      </c>
      <c r="C18" s="12" t="s">
        <v>457</v>
      </c>
      <c r="D18" s="13" t="str">
        <f>IF($J$12="","",ROUND(((((VLOOKUP($J$12,Locations!$A$2:$L$441,5)-$D$13)/8)*5)+$D$13)/10,0)*10)</f>
        <v/>
      </c>
      <c r="F18" s="15">
        <f>COUNTIF(MSF!$X$11:$X$1007,'PCI Worksheet'!A18)</f>
        <v>0</v>
      </c>
      <c r="H18" s="15">
        <f t="shared" si="2"/>
        <v>0</v>
      </c>
      <c r="I18" s="23">
        <f t="shared" si="3"/>
        <v>31</v>
      </c>
      <c r="J18" s="23">
        <f t="shared" ca="1" si="1"/>
        <v>0</v>
      </c>
      <c r="K18" s="23"/>
      <c r="L18" s="23"/>
      <c r="M18" s="23"/>
      <c r="N18" s="96"/>
    </row>
    <row r="19" spans="1:14" x14ac:dyDescent="0.25">
      <c r="A19" s="8">
        <v>7</v>
      </c>
      <c r="B19" s="13" t="str">
        <f t="shared" si="0"/>
        <v/>
      </c>
      <c r="C19" s="12" t="s">
        <v>457</v>
      </c>
      <c r="D19" s="13" t="str">
        <f>IF($J$12="","",ROUND(((((VLOOKUP($J$12,Locations!$A$2:$L$441,5)-$D$13)/8)*6)+$D$13)/10,0)*10)</f>
        <v/>
      </c>
      <c r="F19" s="15">
        <f>COUNTIF(MSF!$X$11:$X$1007,'PCI Worksheet'!A19)</f>
        <v>0</v>
      </c>
      <c r="H19" s="15">
        <f t="shared" si="2"/>
        <v>0</v>
      </c>
      <c r="I19" s="23">
        <f t="shared" si="3"/>
        <v>30</v>
      </c>
      <c r="J19" s="23">
        <f t="shared" ca="1" si="1"/>
        <v>0</v>
      </c>
      <c r="K19" s="23"/>
      <c r="L19" s="23"/>
      <c r="M19" s="23" t="s">
        <v>463</v>
      </c>
      <c r="N19" s="96"/>
    </row>
    <row r="20" spans="1:14" x14ac:dyDescent="0.25">
      <c r="A20" s="8">
        <v>8</v>
      </c>
      <c r="B20" s="13" t="str">
        <f t="shared" si="0"/>
        <v/>
      </c>
      <c r="C20" s="12" t="s">
        <v>457</v>
      </c>
      <c r="D20" s="13" t="str">
        <f>IF($J$12="","",ROUND(((((VLOOKUP($J$12,Locations!$A$2:$L$441,5)-$D$13)/8)*7)+$D$13)/10,0)*10)</f>
        <v/>
      </c>
      <c r="F20" s="15">
        <f>COUNTIF(MSF!$X$11:$X$1007,'PCI Worksheet'!A20)</f>
        <v>0</v>
      </c>
      <c r="H20" s="15">
        <f t="shared" si="2"/>
        <v>0</v>
      </c>
      <c r="I20" s="23">
        <f t="shared" si="3"/>
        <v>29</v>
      </c>
      <c r="J20" s="23">
        <f t="shared" ca="1" si="1"/>
        <v>0</v>
      </c>
      <c r="K20" s="23"/>
      <c r="L20" s="23" t="s">
        <v>461</v>
      </c>
      <c r="M20" s="23">
        <f>H36/2</f>
        <v>0</v>
      </c>
      <c r="N20" s="96"/>
    </row>
    <row r="21" spans="1:14" x14ac:dyDescent="0.25">
      <c r="A21" s="8">
        <v>9</v>
      </c>
      <c r="B21" s="13" t="str">
        <f t="shared" si="0"/>
        <v/>
      </c>
      <c r="C21" s="12" t="s">
        <v>457</v>
      </c>
      <c r="D21" s="13" t="str">
        <f>IF($J$12="","",VLOOKUP($J$12,Locations!$A$2:$L$441,5))</f>
        <v/>
      </c>
      <c r="F21" s="15">
        <f>COUNTIF(MSF!$X$11:$X$1007,'PCI Worksheet'!A21)</f>
        <v>0</v>
      </c>
      <c r="H21" s="15">
        <f t="shared" si="2"/>
        <v>0</v>
      </c>
      <c r="I21" s="23">
        <f t="shared" si="3"/>
        <v>28</v>
      </c>
      <c r="J21" s="23">
        <f t="shared" ca="1" si="1"/>
        <v>0</v>
      </c>
      <c r="K21" s="23"/>
      <c r="L21" s="23" t="s">
        <v>462</v>
      </c>
      <c r="M21" s="23" t="str">
        <f>IF(M20&lt;=F13," ",(INDEX(H13:H36,MATCH(M20,H13:H36,1))))</f>
        <v xml:space="preserve"> </v>
      </c>
      <c r="N21" s="96"/>
    </row>
    <row r="22" spans="1:14" x14ac:dyDescent="0.25">
      <c r="A22" s="8">
        <v>10</v>
      </c>
      <c r="B22" s="13" t="str">
        <f t="shared" si="0"/>
        <v/>
      </c>
      <c r="C22" s="12" t="s">
        <v>457</v>
      </c>
      <c r="D22" s="13" t="str">
        <f>IF($J$12="","",((VLOOKUP($J$12,Locations!$A$2:$L$441,6)-D21)/2)+D21)</f>
        <v/>
      </c>
      <c r="F22" s="15">
        <f>COUNTIF(MSF!$X$11:$X$1007,'PCI Worksheet'!A22)</f>
        <v>0</v>
      </c>
      <c r="H22" s="15">
        <f t="shared" si="2"/>
        <v>0</v>
      </c>
      <c r="I22" s="23">
        <f t="shared" si="3"/>
        <v>27</v>
      </c>
      <c r="J22" s="23">
        <f t="shared" ca="1" si="1"/>
        <v>0</v>
      </c>
      <c r="K22" s="23"/>
      <c r="L22" s="23" t="s">
        <v>464</v>
      </c>
      <c r="M22" s="23">
        <f ca="1">(INDEX(J13:J36,MATCH(M20,J13:J36,-1)))</f>
        <v>0</v>
      </c>
      <c r="N22" s="96"/>
    </row>
    <row r="23" spans="1:14" x14ac:dyDescent="0.25">
      <c r="A23" s="8">
        <v>11</v>
      </c>
      <c r="B23" s="13" t="str">
        <f t="shared" si="0"/>
        <v/>
      </c>
      <c r="C23" s="12" t="s">
        <v>457</v>
      </c>
      <c r="D23" s="13" t="str">
        <f>IF($J$12="","",VLOOKUP($J$12,Locations!$A$2:$L$441,6))</f>
        <v/>
      </c>
      <c r="F23" s="15">
        <f>COUNTIF(MSF!$X$11:$X$1007,'PCI Worksheet'!A23)</f>
        <v>0</v>
      </c>
      <c r="H23" s="15">
        <f t="shared" si="2"/>
        <v>0</v>
      </c>
      <c r="I23" s="23">
        <f t="shared" si="3"/>
        <v>26</v>
      </c>
      <c r="J23" s="23">
        <f t="shared" ca="1" si="1"/>
        <v>0</v>
      </c>
      <c r="K23" s="23"/>
      <c r="L23" s="23"/>
      <c r="M23" s="23"/>
      <c r="N23" s="96"/>
    </row>
    <row r="24" spans="1:14" x14ac:dyDescent="0.25">
      <c r="A24" s="8">
        <v>12</v>
      </c>
      <c r="B24" s="13" t="str">
        <f t="shared" si="0"/>
        <v/>
      </c>
      <c r="C24" s="12" t="s">
        <v>457</v>
      </c>
      <c r="D24" s="13" t="str">
        <f>IF($J$12="","",((VLOOKUP($J$12,Locations!$A$2:$L$441,7)-D23)/2)+D23)</f>
        <v/>
      </c>
      <c r="F24" s="15">
        <f>COUNTIF(MSF!$X$11:$X$1007,'PCI Worksheet'!A24)</f>
        <v>0</v>
      </c>
      <c r="H24" s="15">
        <f t="shared" si="2"/>
        <v>0</v>
      </c>
      <c r="I24" s="23">
        <f t="shared" si="3"/>
        <v>25</v>
      </c>
      <c r="J24" s="23">
        <f t="shared" ca="1" si="1"/>
        <v>0</v>
      </c>
      <c r="K24" s="23"/>
      <c r="L24" s="23"/>
      <c r="M24" s="23"/>
      <c r="N24" s="96"/>
    </row>
    <row r="25" spans="1:14" x14ac:dyDescent="0.25">
      <c r="A25" s="8">
        <v>13</v>
      </c>
      <c r="B25" s="13" t="str">
        <f t="shared" si="0"/>
        <v/>
      </c>
      <c r="C25" s="12" t="s">
        <v>457</v>
      </c>
      <c r="D25" s="13" t="str">
        <f>IF($J$12="","",VLOOKUP($J$12,Locations!$A$2:$L$441,7))</f>
        <v/>
      </c>
      <c r="F25" s="15">
        <f>COUNTIF(MSF!$X$11:$X$1007,'PCI Worksheet'!A25)</f>
        <v>0</v>
      </c>
      <c r="H25" s="15">
        <f t="shared" si="2"/>
        <v>0</v>
      </c>
      <c r="I25" s="23">
        <f t="shared" si="3"/>
        <v>24</v>
      </c>
      <c r="J25" s="23">
        <f t="shared" ca="1" si="1"/>
        <v>0</v>
      </c>
      <c r="K25" s="23"/>
      <c r="L25" s="23"/>
      <c r="M25" s="23"/>
      <c r="N25" s="96"/>
    </row>
    <row r="26" spans="1:14" x14ac:dyDescent="0.25">
      <c r="A26" s="8">
        <v>14</v>
      </c>
      <c r="B26" s="13" t="str">
        <f t="shared" si="0"/>
        <v/>
      </c>
      <c r="C26" s="12" t="s">
        <v>457</v>
      </c>
      <c r="D26" s="13" t="str">
        <f>IF($J$12="","",((VLOOKUP($J$12,Locations!$A$2:$L$441,8)-D25)/2)+D25)</f>
        <v/>
      </c>
      <c r="F26" s="15">
        <f>COUNTIF(MSF!$X$11:$X$1007,'PCI Worksheet'!A26)</f>
        <v>0</v>
      </c>
      <c r="H26" s="15">
        <f t="shared" si="2"/>
        <v>0</v>
      </c>
      <c r="I26" s="23">
        <f t="shared" si="3"/>
        <v>23</v>
      </c>
      <c r="J26" s="23">
        <f t="shared" ca="1" si="1"/>
        <v>0</v>
      </c>
      <c r="K26" s="23"/>
      <c r="L26" s="23"/>
      <c r="M26" s="23"/>
      <c r="N26" s="96"/>
    </row>
    <row r="27" spans="1:14" x14ac:dyDescent="0.25">
      <c r="A27" s="8">
        <v>15</v>
      </c>
      <c r="B27" s="13" t="str">
        <f t="shared" si="0"/>
        <v/>
      </c>
      <c r="C27" s="12" t="s">
        <v>457</v>
      </c>
      <c r="D27" s="13" t="str">
        <f>IF($J$12="","",VLOOKUP($J$12,Locations!$A$2:$L$441,8))</f>
        <v/>
      </c>
      <c r="F27" s="15">
        <f>COUNTIF(MSF!$X$11:$X$1007,'PCI Worksheet'!A27)</f>
        <v>0</v>
      </c>
      <c r="H27" s="15">
        <f t="shared" si="2"/>
        <v>0</v>
      </c>
      <c r="I27" s="23">
        <f t="shared" si="3"/>
        <v>22</v>
      </c>
      <c r="J27" s="23">
        <f t="shared" ca="1" si="1"/>
        <v>0</v>
      </c>
      <c r="K27" s="23"/>
      <c r="L27" s="23"/>
      <c r="M27" s="23"/>
      <c r="N27" s="96"/>
    </row>
    <row r="28" spans="1:14" x14ac:dyDescent="0.25">
      <c r="A28" s="8">
        <v>16</v>
      </c>
      <c r="B28" s="13" t="str">
        <f t="shared" si="0"/>
        <v/>
      </c>
      <c r="C28" s="12" t="s">
        <v>457</v>
      </c>
      <c r="D28" s="13" t="str">
        <f>IF($J$12="","",((VLOOKUP($J$12,Locations!$A$2:$L$441,9)-D27)/2)+D27)</f>
        <v/>
      </c>
      <c r="F28" s="15">
        <f>COUNTIF(MSF!$X$11:$X$1007,'PCI Worksheet'!A28)</f>
        <v>0</v>
      </c>
      <c r="H28" s="15">
        <f t="shared" si="2"/>
        <v>0</v>
      </c>
      <c r="I28" s="23">
        <f t="shared" si="3"/>
        <v>21</v>
      </c>
      <c r="J28" s="23">
        <f t="shared" ca="1" si="1"/>
        <v>0</v>
      </c>
      <c r="K28" s="23"/>
      <c r="L28" s="23"/>
      <c r="M28" s="23"/>
      <c r="N28" s="96"/>
    </row>
    <row r="29" spans="1:14" x14ac:dyDescent="0.25">
      <c r="A29" s="8">
        <v>17</v>
      </c>
      <c r="B29" s="13" t="str">
        <f t="shared" si="0"/>
        <v/>
      </c>
      <c r="C29" s="12" t="s">
        <v>457</v>
      </c>
      <c r="D29" s="13" t="str">
        <f>IF($J$12="","",VLOOKUP($J$12,Locations!$A$2:$L$441,9))</f>
        <v/>
      </c>
      <c r="F29" s="15">
        <f>COUNTIF(MSF!$X$11:$X$1007,'PCI Worksheet'!A29)</f>
        <v>0</v>
      </c>
      <c r="H29" s="15">
        <f t="shared" si="2"/>
        <v>0</v>
      </c>
      <c r="I29" s="23">
        <f t="shared" si="3"/>
        <v>20</v>
      </c>
      <c r="J29" s="23">
        <f t="shared" ca="1" si="1"/>
        <v>0</v>
      </c>
      <c r="K29" s="23"/>
      <c r="L29" s="23"/>
      <c r="M29" s="23"/>
      <c r="N29" s="96"/>
    </row>
    <row r="30" spans="1:14" x14ac:dyDescent="0.25">
      <c r="A30" s="8">
        <v>18</v>
      </c>
      <c r="B30" s="13" t="str">
        <f t="shared" si="0"/>
        <v/>
      </c>
      <c r="C30" s="12" t="s">
        <v>457</v>
      </c>
      <c r="D30" s="13" t="str">
        <f>IF($J$12="","",((VLOOKUP($J$12,Locations!$A$2:$L$441,10)-D29)/2)+D29)</f>
        <v/>
      </c>
      <c r="F30" s="15">
        <f>COUNTIF(MSF!$X$11:$X$1007,'PCI Worksheet'!A30)</f>
        <v>0</v>
      </c>
      <c r="H30" s="15">
        <f t="shared" si="2"/>
        <v>0</v>
      </c>
      <c r="I30" s="23">
        <f t="shared" si="3"/>
        <v>19</v>
      </c>
      <c r="J30" s="23">
        <f t="shared" ca="1" si="1"/>
        <v>0</v>
      </c>
      <c r="K30" s="23"/>
      <c r="L30" s="23"/>
      <c r="M30" s="23"/>
      <c r="N30" s="96"/>
    </row>
    <row r="31" spans="1:14" x14ac:dyDescent="0.25">
      <c r="A31" s="8">
        <v>19</v>
      </c>
      <c r="B31" s="13" t="str">
        <f t="shared" si="0"/>
        <v/>
      </c>
      <c r="C31" s="12" t="s">
        <v>457</v>
      </c>
      <c r="D31" s="13" t="str">
        <f>IF($J$12="","",VLOOKUP($J$12,Locations!$A$2:$L$441,10))</f>
        <v/>
      </c>
      <c r="F31" s="15">
        <f>COUNTIF(MSF!$X$11:$X$1007,'PCI Worksheet'!A31)</f>
        <v>0</v>
      </c>
      <c r="H31" s="15">
        <f t="shared" si="2"/>
        <v>0</v>
      </c>
      <c r="I31" s="23">
        <f t="shared" si="3"/>
        <v>18</v>
      </c>
      <c r="J31" s="23">
        <f t="shared" ca="1" si="1"/>
        <v>0</v>
      </c>
      <c r="K31" s="23"/>
      <c r="L31" s="23"/>
      <c r="M31" s="23"/>
      <c r="N31" s="96"/>
    </row>
    <row r="32" spans="1:14" x14ac:dyDescent="0.25">
      <c r="A32" s="8">
        <v>20</v>
      </c>
      <c r="B32" s="13" t="str">
        <f t="shared" si="0"/>
        <v/>
      </c>
      <c r="C32" s="12" t="s">
        <v>457</v>
      </c>
      <c r="D32" s="13" t="str">
        <f>IF($J$12="","",((VLOOKUP($J$12,Locations!$A$2:$L$441,11)-D31)/2)+D31)</f>
        <v/>
      </c>
      <c r="F32" s="15">
        <f>COUNTIF(MSF!$X$11:$X$1007,'PCI Worksheet'!A32)</f>
        <v>0</v>
      </c>
      <c r="H32" s="15">
        <f t="shared" si="2"/>
        <v>0</v>
      </c>
      <c r="I32" s="23">
        <f t="shared" si="3"/>
        <v>17</v>
      </c>
      <c r="J32" s="23">
        <f t="shared" ca="1" si="1"/>
        <v>0</v>
      </c>
      <c r="K32" s="23"/>
      <c r="L32" s="23"/>
      <c r="M32" s="23"/>
      <c r="N32" s="96"/>
    </row>
    <row r="33" spans="1:14" x14ac:dyDescent="0.25">
      <c r="A33" s="8">
        <v>21</v>
      </c>
      <c r="B33" s="13" t="str">
        <f t="shared" si="0"/>
        <v/>
      </c>
      <c r="C33" s="12" t="s">
        <v>457</v>
      </c>
      <c r="D33" s="13" t="str">
        <f>IF($J$12="","",VLOOKUP($J$12,Locations!$A$2:$L$441,11))</f>
        <v/>
      </c>
      <c r="F33" s="15">
        <f>COUNTIF(MSF!$X$11:$X$1007,'PCI Worksheet'!A33)</f>
        <v>0</v>
      </c>
      <c r="H33" s="15">
        <f t="shared" si="2"/>
        <v>0</v>
      </c>
      <c r="I33" s="23">
        <f t="shared" si="3"/>
        <v>16</v>
      </c>
      <c r="J33" s="23">
        <f t="shared" ca="1" si="1"/>
        <v>0</v>
      </c>
      <c r="K33" s="23"/>
      <c r="L33" s="23"/>
      <c r="M33" s="23"/>
      <c r="N33" s="96"/>
    </row>
    <row r="34" spans="1:14" x14ac:dyDescent="0.25">
      <c r="A34" s="8">
        <v>22</v>
      </c>
      <c r="B34" s="13" t="str">
        <f t="shared" si="0"/>
        <v/>
      </c>
      <c r="C34" s="12" t="s">
        <v>457</v>
      </c>
      <c r="D34" s="13" t="str">
        <f>IF($J$12="","",((VLOOKUP($J$12,Locations!$A$2:$L$441,12)-D33)/2)+D33)</f>
        <v/>
      </c>
      <c r="F34" s="15">
        <f>COUNTIF(MSF!$X$11:$X$1007,'PCI Worksheet'!A34)</f>
        <v>0</v>
      </c>
      <c r="H34" s="15">
        <f t="shared" si="2"/>
        <v>0</v>
      </c>
      <c r="I34" s="23">
        <f t="shared" si="3"/>
        <v>15</v>
      </c>
      <c r="J34" s="23">
        <f t="shared" ca="1" si="1"/>
        <v>0</v>
      </c>
      <c r="K34" s="23"/>
      <c r="L34" s="23"/>
      <c r="M34" s="23"/>
      <c r="N34" s="96"/>
    </row>
    <row r="35" spans="1:14" x14ac:dyDescent="0.25">
      <c r="A35" s="8">
        <v>23</v>
      </c>
      <c r="B35" s="13" t="str">
        <f t="shared" si="0"/>
        <v/>
      </c>
      <c r="C35" s="12" t="s">
        <v>457</v>
      </c>
      <c r="D35" s="13" t="str">
        <f>IF($J$12="","",VLOOKUP($J$12,Locations!$A$2:$L$441,12))</f>
        <v/>
      </c>
      <c r="F35" s="15">
        <f>COUNTIF(MSF!$X$11:$X$1007,'PCI Worksheet'!A35)</f>
        <v>0</v>
      </c>
      <c r="H35" s="15">
        <f t="shared" si="2"/>
        <v>0</v>
      </c>
      <c r="I35" s="23">
        <f t="shared" si="3"/>
        <v>14</v>
      </c>
      <c r="J35" s="23">
        <f t="shared" ca="1" si="1"/>
        <v>0</v>
      </c>
      <c r="K35" s="23"/>
      <c r="L35" s="23"/>
      <c r="M35" s="23"/>
      <c r="N35" s="96"/>
    </row>
    <row r="36" spans="1:14" x14ac:dyDescent="0.25">
      <c r="A36" s="8">
        <v>24</v>
      </c>
      <c r="B36" s="13" t="str">
        <f t="shared" si="0"/>
        <v/>
      </c>
      <c r="C36" s="11"/>
      <c r="D36" s="8" t="s">
        <v>456</v>
      </c>
      <c r="F36" s="15">
        <f>COUNTIF(MSF!$X$11:$X$1007,'PCI Worksheet'!A36)</f>
        <v>0</v>
      </c>
      <c r="H36" s="15">
        <f t="shared" si="2"/>
        <v>0</v>
      </c>
      <c r="I36" s="23">
        <f t="shared" si="3"/>
        <v>13</v>
      </c>
      <c r="J36" s="23">
        <f t="shared" ca="1" si="1"/>
        <v>0</v>
      </c>
      <c r="K36" s="23"/>
      <c r="L36" s="23"/>
      <c r="M36" s="23"/>
      <c r="N36" s="96"/>
    </row>
    <row r="37" spans="1:14" x14ac:dyDescent="0.25">
      <c r="I37" s="122"/>
      <c r="J37" s="122"/>
      <c r="K37" s="122"/>
      <c r="L37" s="122"/>
      <c r="M37" s="122"/>
    </row>
    <row r="38" spans="1:14" x14ac:dyDescent="0.25">
      <c r="H38" s="28"/>
      <c r="J38" s="22" t="s">
        <v>460</v>
      </c>
    </row>
    <row r="39" spans="1:14" ht="23.4" customHeight="1" x14ac:dyDescent="0.25">
      <c r="B39" s="62" t="s">
        <v>1356</v>
      </c>
      <c r="C39" s="18"/>
      <c r="D39" s="21">
        <f>IF(H36=0,0,IF(M21=M22,INDEX(D13:D36,MATCH(M20,H13:H36,0)),IF(M20&lt;=F13,D13,(INDEX(D13:D36,MATCH(M20,H13:H36,1)))+((M20-M21)/(M22-M21)*2500))))</f>
        <v>0</v>
      </c>
      <c r="E39" s="18"/>
      <c r="F39" s="62" t="s">
        <v>1347</v>
      </c>
      <c r="H39" s="21">
        <f>IF(ISBLANK(Beneficiary!C10),0,IF(COUNTIF('MFI PCI'!$A$2:$A$441,Beneficiary!C10),INDEX('MFI PCI'!$C$2:$C$441,MATCH(Beneficiary!C10,'MFI PCI'!$A$2:$A$441,)),"No Match"))</f>
        <v>0</v>
      </c>
      <c r="J39" s="22">
        <f>IF(H39=0,0,IF(ISNUMBER(SEARCH("county",Beneficiary!C10)),INDEX('PCI Scores'!$D$2:$D$26,MATCH(H39,'PCI Scores'!$C$2:$C$26,-1)),INDEX('PCI Scores'!$D$2:$D$26,MATCH(H39,'PCI Scores'!$B$2:$B$26,-1))))</f>
        <v>0</v>
      </c>
    </row>
    <row r="40" spans="1:14" x14ac:dyDescent="0.25">
      <c r="B40" s="56"/>
      <c r="D40" s="18"/>
      <c r="F40" s="72"/>
      <c r="J40" s="28"/>
    </row>
    <row r="41" spans="1:14" x14ac:dyDescent="0.25">
      <c r="B41" s="62"/>
      <c r="D41" s="152"/>
      <c r="F41" s="62" t="s">
        <v>1357</v>
      </c>
      <c r="H41" s="21">
        <f>(IF(H39=0,0,IF(Beneficiary!A10="Census",'PCI Worksheet'!H39,(H39/D41)*D39)))</f>
        <v>0</v>
      </c>
      <c r="J41" s="22">
        <f>IF(H3="Yes",H7,IF(ISBLANK(Beneficiary!C10),0,(IF('PCI Calcs'!O6=0,0,ROUND(SUM('PCI Calcs'!O6:O7,'PCI Calcs'!O9:O10,'PCI Calcs'!O12:O13,'PCI Calcs'!O15:O16,'PCI Calcs'!O18:O19,'PCI Calcs'!O21:O22),0)))))</f>
        <v>0</v>
      </c>
    </row>
    <row r="42" spans="1:14" x14ac:dyDescent="0.25">
      <c r="D42" s="18"/>
      <c r="F42" s="72"/>
    </row>
    <row r="43" spans="1:14" x14ac:dyDescent="0.25">
      <c r="B43" s="18"/>
      <c r="C43" s="18"/>
      <c r="D43" s="220" t="s">
        <v>1332</v>
      </c>
      <c r="E43" s="220"/>
      <c r="F43" s="220"/>
      <c r="H43" s="81">
        <f>IF(ISBLANK(Beneficiary!C10),0,INDEX(Locations!$D$2:$D$441,MATCH(Beneficiary!C10,Locations!$A$2:$A$441,0)))</f>
        <v>0</v>
      </c>
      <c r="I43" s="28"/>
      <c r="J43" s="22">
        <f>IF(H43=0,0,IF(H43&lt;0.043,INDEX('UE Scores'!A2:A26,MATCH('PCI Worksheet'!H43,'UE Scores'!B2:B26,1)),INDEX('UE Scores'!A2:A26,MATCH('PCI Worksheet'!H43+0.001,'UE Scores'!B2:B26,1))))</f>
        <v>0</v>
      </c>
    </row>
    <row r="44" spans="1:14" x14ac:dyDescent="0.25">
      <c r="B44" s="18"/>
      <c r="C44" s="18"/>
      <c r="D44" s="62"/>
      <c r="E44" s="56"/>
      <c r="F44" s="56"/>
      <c r="H44" s="28"/>
      <c r="I44" s="28"/>
      <c r="J44" s="28"/>
    </row>
    <row r="45" spans="1:14" x14ac:dyDescent="0.25">
      <c r="B45" s="18"/>
      <c r="C45" s="18"/>
      <c r="D45" s="220" t="s">
        <v>1333</v>
      </c>
      <c r="E45" s="220"/>
      <c r="F45" s="220"/>
      <c r="H45" s="81">
        <f>IF(ISBLANK(Beneficiary!C10),0,IF(COUNTIF('MFI PCI'!$A$2:$A$441,Beneficiary!C10),INDEX('MFI PCI'!$D$2:$D$441,MATCH(Beneficiary!C10,'MFI PCI'!$A$2:$A$441,)),"No Match"))</f>
        <v>0</v>
      </c>
      <c r="I45" s="28"/>
      <c r="J45" s="22">
        <f>IF(ISBLANK(Beneficiary!C10),0,(IF('Poverty Calcs'!K6=0,0,ROUND(SUM('Poverty Calcs'!K6:K7,'Poverty Calcs'!K9:K10,'Poverty Calcs'!K12:K13,'Poverty Calcs'!K15:K16,'Poverty Calcs'!K18:K19,'Poverty Calcs'!K21:K22),0))))</f>
        <v>0</v>
      </c>
    </row>
    <row r="47" spans="1:14" x14ac:dyDescent="0.25">
      <c r="D47" s="220" t="s">
        <v>572</v>
      </c>
      <c r="E47" s="220"/>
      <c r="F47" s="220"/>
      <c r="J47" s="22">
        <f>SUM(J39:J45)</f>
        <v>0</v>
      </c>
    </row>
  </sheetData>
  <sheetProtection algorithmName="SHA-512" hashValue="1nkJeqPyoo132uwbMvLaoejhDRQV6uaxmU8TMdOCUxgl0Mi9Dln2Yhwutry5MozuNBLdy+fYi6w6RtKCiAc1PA==" saltValue="vXPCr5OAhEkcqtYFzlb2HQ==" spinCount="100000" sheet="1" objects="1" scenarios="1"/>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325C-FD13-4289-96D8-EE7487133B76}">
  <sheetPr>
    <tabColor theme="6"/>
  </sheetPr>
  <dimension ref="A1:W22"/>
  <sheetViews>
    <sheetView showGridLines="0" workbookViewId="0">
      <selection activeCell="C7" sqref="C7:E7"/>
    </sheetView>
  </sheetViews>
  <sheetFormatPr defaultColWidth="8.88671875" defaultRowHeight="14.4" x14ac:dyDescent="0.3"/>
  <cols>
    <col min="1" max="1" width="18.88671875" style="8" customWidth="1"/>
    <col min="2" max="2" width="2.33203125" style="8" customWidth="1"/>
    <col min="3" max="3" width="9.88671875" style="8" bestFit="1" customWidth="1"/>
    <col min="4" max="4" width="1.109375" customWidth="1"/>
    <col min="5" max="5" width="9.88671875" style="8" bestFit="1" customWidth="1"/>
    <col min="6" max="6" width="2.6640625" style="8" customWidth="1"/>
    <col min="7" max="7" width="8.5546875" style="8" bestFit="1" customWidth="1"/>
    <col min="8" max="8" width="2.6640625" style="8" customWidth="1"/>
    <col min="9" max="9" width="8.88671875" style="8"/>
    <col min="10" max="10" width="2.6640625" style="8" customWidth="1"/>
    <col min="11" max="11" width="11.44140625" style="8" customWidth="1"/>
    <col min="12" max="12" width="1.6640625" style="8" customWidth="1"/>
    <col min="13" max="13" width="9" style="8" customWidth="1"/>
    <col min="14" max="14" width="1.6640625" style="8" customWidth="1"/>
    <col min="15" max="15" width="11.109375" style="8" customWidth="1"/>
    <col min="16" max="16" width="1.6640625" style="8" customWidth="1"/>
    <col min="17" max="17" width="10.44140625" style="8" customWidth="1"/>
    <col min="18" max="18" width="1.6640625" style="8" customWidth="1"/>
    <col min="19" max="19" width="7.6640625" style="8" customWidth="1"/>
    <col min="20" max="20" width="1.6640625" style="8" customWidth="1"/>
    <col min="21" max="21" width="11.6640625" style="8" customWidth="1"/>
    <col min="22" max="16384" width="8.88671875" style="8"/>
  </cols>
  <sheetData>
    <row r="1" spans="1:23" ht="15.6" x14ac:dyDescent="0.3">
      <c r="A1" s="208" t="s">
        <v>1339</v>
      </c>
      <c r="B1" s="208"/>
      <c r="C1" s="208"/>
      <c r="D1" s="208"/>
      <c r="E1" s="208"/>
      <c r="F1" s="208"/>
      <c r="G1" s="208"/>
      <c r="H1" s="208"/>
      <c r="I1" s="208"/>
      <c r="J1" s="208"/>
      <c r="K1" s="208"/>
      <c r="L1" s="208"/>
      <c r="M1" s="208"/>
      <c r="N1" s="208"/>
      <c r="O1" s="208"/>
      <c r="P1" s="208"/>
      <c r="Q1" s="208"/>
      <c r="R1" s="208"/>
      <c r="S1" s="208"/>
      <c r="T1" s="208"/>
      <c r="U1" s="208"/>
      <c r="W1" s="113"/>
    </row>
    <row r="2" spans="1:23" ht="14.4" customHeight="1" x14ac:dyDescent="0.25">
      <c r="A2" s="190" t="s">
        <v>1340</v>
      </c>
      <c r="B2" s="190"/>
      <c r="C2" s="190"/>
      <c r="D2" s="190"/>
      <c r="E2" s="190"/>
      <c r="F2" s="190"/>
      <c r="G2" s="190"/>
      <c r="H2" s="190"/>
      <c r="I2" s="190"/>
      <c r="J2" s="190"/>
      <c r="K2" s="190"/>
      <c r="L2" s="190"/>
      <c r="M2" s="190"/>
      <c r="N2" s="190"/>
      <c r="O2" s="190"/>
      <c r="P2" s="190"/>
      <c r="Q2" s="190"/>
      <c r="R2" s="190"/>
      <c r="S2" s="190"/>
      <c r="T2" s="190"/>
      <c r="U2" s="190"/>
    </row>
    <row r="4" spans="1:23" s="18" customFormat="1" ht="14.4" customHeight="1" x14ac:dyDescent="0.3">
      <c r="C4" s="18" t="s">
        <v>1379</v>
      </c>
      <c r="D4" s="131"/>
      <c r="E4" s="18" t="s">
        <v>1348</v>
      </c>
      <c r="F4" s="221" t="s">
        <v>1026</v>
      </c>
      <c r="G4" s="223" t="s">
        <v>1380</v>
      </c>
      <c r="H4" s="223" t="s">
        <v>1025</v>
      </c>
      <c r="I4" s="224" t="s">
        <v>1341</v>
      </c>
      <c r="K4" s="225" t="s">
        <v>1381</v>
      </c>
      <c r="M4" s="225" t="s">
        <v>1382</v>
      </c>
      <c r="N4" s="132"/>
      <c r="O4" s="225" t="s">
        <v>1383</v>
      </c>
      <c r="P4" s="17"/>
      <c r="Q4" s="225" t="s">
        <v>1350</v>
      </c>
      <c r="R4" s="17"/>
      <c r="S4" s="225" t="s">
        <v>1351</v>
      </c>
      <c r="T4" s="39"/>
      <c r="U4" s="225" t="s">
        <v>1352</v>
      </c>
    </row>
    <row r="5" spans="1:23" s="18" customFormat="1" ht="14.4" customHeight="1" x14ac:dyDescent="0.25">
      <c r="A5" s="53" t="s">
        <v>1342</v>
      </c>
      <c r="B5" s="28"/>
      <c r="C5" s="192" t="s">
        <v>1349</v>
      </c>
      <c r="D5" s="192"/>
      <c r="E5" s="192"/>
      <c r="F5" s="221"/>
      <c r="G5" s="223"/>
      <c r="H5" s="223"/>
      <c r="I5" s="224"/>
      <c r="K5" s="225"/>
      <c r="M5" s="225"/>
      <c r="N5" s="132"/>
      <c r="O5" s="225"/>
      <c r="P5" s="17"/>
      <c r="Q5" s="225"/>
      <c r="R5" s="17"/>
      <c r="S5" s="225"/>
      <c r="T5" s="39"/>
      <c r="U5" s="225"/>
    </row>
    <row r="6" spans="1:23" x14ac:dyDescent="0.3">
      <c r="A6" s="227" t="str">
        <f>IF(ISBLANK(Beneficiary!C10),"",Beneficiary!C10)</f>
        <v/>
      </c>
      <c r="B6" s="133"/>
      <c r="C6" s="134">
        <f>(IF(ISBLANK(Beneficiary!C10),0,IF(Beneficiary!A10="Census",INDEX('MFI PCI'!$B$2:$B$441,MATCH(Beneficiary!C10,'MFI PCI'!$A$2:$A$441,)),'PCI Worksheet'!$D$39)))</f>
        <v>0</v>
      </c>
      <c r="D6" s="135" t="s">
        <v>1025</v>
      </c>
      <c r="E6" s="136">
        <f>IF(ISBLANK(Beneficiary!C10),0,IF(COUNTIF('MFI PCI'!$A$2:$A$441,Beneficiary!C10),INDEX('MFI PCI'!$C$2:$C$441,MATCH(Beneficiary!C10,'MFI PCI'!$A$2:$A$441,)),"No Match"))</f>
        <v>0</v>
      </c>
      <c r="F6" s="221" t="s">
        <v>1026</v>
      </c>
      <c r="G6" s="229">
        <f>IF(ISBLANK(Beneficiary!C10),0,(C6*E6)/C7)</f>
        <v>0</v>
      </c>
      <c r="H6" s="221" t="s">
        <v>1025</v>
      </c>
      <c r="I6" s="231" t="str">
        <f>IF(ISBLANK(Beneficiary!I10),0,Beneficiary!I10)</f>
        <v xml:space="preserve"> </v>
      </c>
      <c r="J6" s="221" t="s">
        <v>1026</v>
      </c>
      <c r="K6" s="233">
        <f>IF(ISBLANK(Beneficiary!$C10),0,(G6*$I6))</f>
        <v>0</v>
      </c>
      <c r="L6" s="133"/>
      <c r="M6" s="235">
        <f>(IF(K6=0,0,IF(Beneficiary!A10="Census",IF(ISNUMBER(SEARCH("county",Beneficiary!C10)),INDEX('PCI Scores'!$D$2:$D$26,MATCH(G6,'PCI Scores'!$C$2:$C$26,-1)),INDEX('PCI Scores'!$D$2:$D$26,MATCH(G6,'PCI Scores'!$B$2:$B$26,-1))),INDEX('PCI Scores'!$D$2:$D$26,MATCH(G6,'PCI Scores'!$A$2:$A$26,-1)))))</f>
        <v>0</v>
      </c>
      <c r="N6" s="137"/>
      <c r="O6" s="237">
        <f>IF(ISBLANK(Beneficiary!$C10),0,ROUND((M6*$I6),0))</f>
        <v>0</v>
      </c>
      <c r="P6" s="138"/>
      <c r="Q6" s="233">
        <f>IF(ISBLANK(Beneficiary!$C10),0,(E6*$I6))</f>
        <v>0</v>
      </c>
      <c r="R6" s="137"/>
      <c r="S6" s="235">
        <f>(IF(E6=0,0,IF(ISNUMBER(SEARCH("county",Beneficiary!C10)),INDEX('PCI Scores'!$D$2:$D$26,MATCH(E6,'PCI Scores'!$C$2:$C$26,-1)),INDEX('PCI Scores'!$D$2:$D$26,MATCH(E6,'PCI Scores'!$B$2:$B$26,-1)))))</f>
        <v>0</v>
      </c>
      <c r="T6" s="139"/>
      <c r="U6" s="237">
        <f>IF(ISBLANK(Beneficiary!$C10),0,ROUND((S6*$I6),0))</f>
        <v>0</v>
      </c>
    </row>
    <row r="7" spans="1:23" ht="14.4" customHeight="1" x14ac:dyDescent="0.25">
      <c r="A7" s="228"/>
      <c r="C7" s="188">
        <f>IF(ISBLANK(Beneficiary!C10),0,IF(COUNTIF('MFI PCI'!$A$2:$A$441,Beneficiary!C10),INDEX('MFI PCI'!$B$2:$B$441,MATCH(Beneficiary!C10,'MFI PCI'!$A$2:$A$441,)),"No Match"))</f>
        <v>0</v>
      </c>
      <c r="D7" s="188"/>
      <c r="E7" s="226"/>
      <c r="F7" s="221"/>
      <c r="G7" s="230"/>
      <c r="H7" s="221"/>
      <c r="I7" s="232"/>
      <c r="J7" s="221"/>
      <c r="K7" s="234"/>
      <c r="M7" s="236"/>
      <c r="N7" s="138"/>
      <c r="O7" s="238"/>
      <c r="P7" s="138"/>
      <c r="Q7" s="234"/>
      <c r="R7" s="138"/>
      <c r="S7" s="236"/>
      <c r="T7" s="140"/>
      <c r="U7" s="238"/>
    </row>
    <row r="8" spans="1:23" customFormat="1" ht="6" customHeight="1" x14ac:dyDescent="0.3">
      <c r="C8" s="141"/>
      <c r="D8" s="141"/>
      <c r="E8" s="142"/>
      <c r="F8" s="143"/>
      <c r="G8" s="144"/>
      <c r="H8" s="143"/>
      <c r="I8" s="145"/>
      <c r="J8" s="143"/>
      <c r="K8" s="146"/>
      <c r="M8" s="147"/>
      <c r="N8" s="147"/>
      <c r="O8" s="148"/>
      <c r="P8" s="147"/>
      <c r="Q8" s="146"/>
      <c r="R8" s="147"/>
      <c r="S8" s="147"/>
      <c r="T8" s="149"/>
      <c r="U8" s="148"/>
    </row>
    <row r="9" spans="1:23" x14ac:dyDescent="0.3">
      <c r="A9" s="240" t="str">
        <f>IF(ISBLANK(Beneficiary!C11),"",Beneficiary!C11)</f>
        <v/>
      </c>
      <c r="C9" s="150">
        <f>(IF(ISBLANK(Beneficiary!C11),0,IF(Beneficiary!A11="Census",INDEX('MFI PCI'!$B$2:$B$441,MATCH(Beneficiary!C11,'MFI PCI'!$A$2:$A$441,)),'PCI Worksheet'!$D$39)))</f>
        <v>0</v>
      </c>
      <c r="D9" s="141" t="s">
        <v>1025</v>
      </c>
      <c r="E9" s="151">
        <f>IF(ISBLANK(Beneficiary!C11),0,IF(COUNTIF('MFI PCI'!$A$2:$A$441,Beneficiary!C11),INDEX('MFI PCI'!$C$2:$C$441,MATCH(Beneficiary!C11,'MFI PCI'!$A$2:$A$441,)),"No Match"))</f>
        <v>0</v>
      </c>
      <c r="F9" s="221" t="s">
        <v>1026</v>
      </c>
      <c r="G9" s="242">
        <f>IF(ISBLANK(Beneficiary!C11),0,(C9*E9)/C10)</f>
        <v>0</v>
      </c>
      <c r="H9" s="221" t="s">
        <v>1025</v>
      </c>
      <c r="I9" s="232" t="str">
        <f>IF(ISBLANK(Beneficiary!I11),0,Beneficiary!I11)</f>
        <v xml:space="preserve"> </v>
      </c>
      <c r="J9" s="221" t="s">
        <v>1026</v>
      </c>
      <c r="K9" s="244">
        <f>IF(ISBLANK(Beneficiary!$C11),0,(G9*$I9))</f>
        <v>0</v>
      </c>
      <c r="M9" s="245">
        <f>(IF(K9=0,0,IF(Beneficiary!A11="Census",IF(ISNUMBER(SEARCH("county",Beneficiary!C11)),INDEX('PCI Scores'!$D$2:$D$26,MATCH(G9,'PCI Scores'!$C$2:$C$26,-1)),INDEX('PCI Scores'!$D$2:$D$26,MATCH(G9,'PCI Scores'!$B$2:$B$26,-1))),INDEX('PCI Scores'!$D$2:$D$26,MATCH(G9,'PCI Scores'!$A$2:$A$26,-1)))))</f>
        <v>0</v>
      </c>
      <c r="N9" s="138"/>
      <c r="O9" s="239">
        <f>IF(ISBLANK(Beneficiary!$C11),0,ROUND((M9*$I9),0))</f>
        <v>0</v>
      </c>
      <c r="P9" s="138"/>
      <c r="Q9" s="244">
        <f>IF(ISBLANK(Beneficiary!$C11),0,(E9*$I9))</f>
        <v>0</v>
      </c>
      <c r="R9" s="138"/>
      <c r="S9" s="245">
        <f>(IF(E9=0,0,IF(ISNUMBER(SEARCH("county",Beneficiary!C11)),INDEX('PCI Scores'!$D$2:$D$26,MATCH(E9,'PCI Scores'!$C$2:$C$26,-1)),INDEX('PCI Scores'!$D$2:$D$26,MATCH(E9,'PCI Scores'!$B$2:$B$26,-1)))))</f>
        <v>0</v>
      </c>
      <c r="T9" s="140"/>
      <c r="U9" s="239">
        <f>IF(ISBLANK(Beneficiary!$C11),0,ROUND((S9*$I9),0))</f>
        <v>0</v>
      </c>
    </row>
    <row r="10" spans="1:23" ht="14.4" customHeight="1" x14ac:dyDescent="0.25">
      <c r="A10" s="241"/>
      <c r="C10" s="188">
        <f>IF(ISBLANK(Beneficiary!C11),0,IF(COUNTIF('MFI PCI'!$A$2:$A$441,Beneficiary!C11),INDEX('MFI PCI'!$B$2:$B$441,MATCH(Beneficiary!C11,'MFI PCI'!$A$2:$A$441,)),"No Match"))</f>
        <v>0</v>
      </c>
      <c r="D10" s="188"/>
      <c r="E10" s="226"/>
      <c r="F10" s="221"/>
      <c r="G10" s="230"/>
      <c r="H10" s="221"/>
      <c r="I10" s="243"/>
      <c r="J10" s="221"/>
      <c r="K10" s="234"/>
      <c r="M10" s="236"/>
      <c r="N10" s="138"/>
      <c r="O10" s="238"/>
      <c r="P10" s="138"/>
      <c r="Q10" s="234"/>
      <c r="R10" s="138"/>
      <c r="S10" s="236"/>
      <c r="T10" s="140"/>
      <c r="U10" s="238"/>
    </row>
    <row r="11" spans="1:23" customFormat="1" ht="6" customHeight="1" x14ac:dyDescent="0.3">
      <c r="C11" s="141"/>
      <c r="D11" s="141"/>
      <c r="E11" s="142"/>
      <c r="F11" s="143"/>
      <c r="G11" s="144"/>
      <c r="H11" s="143"/>
      <c r="I11" s="145"/>
      <c r="J11" s="143"/>
      <c r="K11" s="146"/>
      <c r="M11" s="147"/>
      <c r="N11" s="147"/>
      <c r="O11" s="148"/>
      <c r="P11" s="147"/>
      <c r="Q11" s="146"/>
      <c r="R11" s="147"/>
      <c r="S11" s="147"/>
      <c r="T11" s="149"/>
      <c r="U11" s="148"/>
    </row>
    <row r="12" spans="1:23" x14ac:dyDescent="0.3">
      <c r="A12" s="240" t="str">
        <f>IF(ISBLANK(Beneficiary!C12),"",Beneficiary!C12)</f>
        <v/>
      </c>
      <c r="C12" s="150">
        <f>(IF(ISBLANK(Beneficiary!C12),0,IF(Beneficiary!A12="Census",INDEX('MFI PCI'!$B$2:$B$441,MATCH(Beneficiary!C12,'MFI PCI'!$A$2:$A$441,)),'PCI Worksheet'!$D$39)))</f>
        <v>0</v>
      </c>
      <c r="D12" s="141" t="s">
        <v>1025</v>
      </c>
      <c r="E12" s="151">
        <f>IF(ISBLANK(Beneficiary!C12),0,IF(COUNTIF('MFI PCI'!$A$2:$A$441,Beneficiary!C12),INDEX('MFI PCI'!$C$2:$C$441,MATCH(Beneficiary!C12,'MFI PCI'!$A$2:$A$441,)),"No Match"))</f>
        <v>0</v>
      </c>
      <c r="F12" s="221" t="s">
        <v>1026</v>
      </c>
      <c r="G12" s="242">
        <f>IF(ISBLANK(Beneficiary!C12),0,(C12*E12)/C13)</f>
        <v>0</v>
      </c>
      <c r="H12" s="221" t="s">
        <v>1025</v>
      </c>
      <c r="I12" s="232" t="str">
        <f>IF(ISBLANK(Beneficiary!I12),0,Beneficiary!I12)</f>
        <v xml:space="preserve"> </v>
      </c>
      <c r="J12" s="221" t="s">
        <v>1026</v>
      </c>
      <c r="K12" s="244">
        <f>IF(ISBLANK(Beneficiary!$C12),0,(G12*$I12))</f>
        <v>0</v>
      </c>
      <c r="M12" s="245">
        <f>(IF(K12=0,0,IF(Beneficiary!A12="Census",IF(ISNUMBER(SEARCH("county",Beneficiary!C12)),INDEX('PCI Scores'!$D$2:$D$26,MATCH(G12,'PCI Scores'!$C$2:$C$26,-1)),INDEX('PCI Scores'!$D$2:$D$26,MATCH(G12,'PCI Scores'!$B$2:$B$26,-1))),INDEX('PCI Scores'!$D$2:$D$26,MATCH(G12,'PCI Scores'!$A$2:$A$26,-1)))))</f>
        <v>0</v>
      </c>
      <c r="N12" s="138"/>
      <c r="O12" s="239">
        <f>IF(ISBLANK(Beneficiary!$C12),0,ROUND((M12*$I12),0))</f>
        <v>0</v>
      </c>
      <c r="P12" s="138"/>
      <c r="Q12" s="244">
        <f>IF(ISBLANK(Beneficiary!$C12),0,(E12*$I12))</f>
        <v>0</v>
      </c>
      <c r="R12" s="138"/>
      <c r="S12" s="245">
        <f>(IF(E12=0,0,IF(ISNUMBER(SEARCH("county",Beneficiary!C12)),INDEX('PCI Scores'!$D$2:$D$26,MATCH(E12,'PCI Scores'!$C$2:$C$26,-1)),INDEX('PCI Scores'!$D$2:$D$26,MATCH(E12,'PCI Scores'!$B$2:$B$26,-1)))))</f>
        <v>0</v>
      </c>
      <c r="T12" s="140"/>
      <c r="U12" s="239">
        <f>IF(ISBLANK(Beneficiary!$C12),0,ROUND((S12*$I12),0))</f>
        <v>0</v>
      </c>
    </row>
    <row r="13" spans="1:23" ht="14.4" customHeight="1" x14ac:dyDescent="0.25">
      <c r="A13" s="241"/>
      <c r="C13" s="188">
        <f>IF(ISBLANK(Beneficiary!C12),0,IF(COUNTIF('MFI PCI'!$A$2:$A$441,Beneficiary!C12),INDEX('MFI PCI'!$B$2:$B$441,MATCH(Beneficiary!C12,'MFI PCI'!$A$2:$A$441,)),"No Match"))</f>
        <v>0</v>
      </c>
      <c r="D13" s="188"/>
      <c r="E13" s="226"/>
      <c r="F13" s="221"/>
      <c r="G13" s="230"/>
      <c r="H13" s="221"/>
      <c r="I13" s="243"/>
      <c r="J13" s="221"/>
      <c r="K13" s="234"/>
      <c r="M13" s="236"/>
      <c r="N13" s="138"/>
      <c r="O13" s="238"/>
      <c r="P13" s="138"/>
      <c r="Q13" s="234"/>
      <c r="R13" s="138"/>
      <c r="S13" s="236"/>
      <c r="T13" s="140"/>
      <c r="U13" s="238"/>
    </row>
    <row r="14" spans="1:23" customFormat="1" ht="6" customHeight="1" x14ac:dyDescent="0.3">
      <c r="C14" s="141"/>
      <c r="D14" s="141"/>
      <c r="E14" s="142"/>
      <c r="F14" s="143"/>
      <c r="G14" s="144"/>
      <c r="H14" s="143"/>
      <c r="I14" s="145"/>
      <c r="J14" s="143"/>
      <c r="K14" s="146"/>
      <c r="M14" s="147"/>
      <c r="N14" s="147"/>
      <c r="O14" s="148"/>
      <c r="P14" s="147"/>
      <c r="Q14" s="146"/>
      <c r="R14" s="147"/>
      <c r="S14" s="147"/>
      <c r="T14" s="149"/>
      <c r="U14" s="148"/>
    </row>
    <row r="15" spans="1:23" x14ac:dyDescent="0.3">
      <c r="A15" s="240" t="str">
        <f>IF(ISBLANK(Beneficiary!C13),"",Beneficiary!C13)</f>
        <v/>
      </c>
      <c r="C15" s="150">
        <f>(IF(ISBLANK(Beneficiary!C13),0,IF(Beneficiary!A13="Census",INDEX('MFI PCI'!$B$2:$B$441,MATCH(Beneficiary!C13,'MFI PCI'!$A$2:$A$441,)),'PCI Worksheet'!$D$39)))</f>
        <v>0</v>
      </c>
      <c r="D15" s="141" t="s">
        <v>1025</v>
      </c>
      <c r="E15" s="151">
        <f>IF(ISBLANK(Beneficiary!C13),0,IF(COUNTIF('MFI PCI'!$A$2:$A$441,Beneficiary!C13),INDEX('MFI PCI'!$C$2:$C$441,MATCH(Beneficiary!C13,'MFI PCI'!$A$2:$A$441,)),"No Match"))</f>
        <v>0</v>
      </c>
      <c r="F15" s="221" t="s">
        <v>1026</v>
      </c>
      <c r="G15" s="242">
        <f>IF(ISBLANK(Beneficiary!C13),0,(C15*E15)/C16)</f>
        <v>0</v>
      </c>
      <c r="H15" s="221" t="s">
        <v>1025</v>
      </c>
      <c r="I15" s="232" t="str">
        <f>IF(ISBLANK(Beneficiary!I13),0,Beneficiary!I13)</f>
        <v xml:space="preserve"> </v>
      </c>
      <c r="J15" s="221" t="s">
        <v>1026</v>
      </c>
      <c r="K15" s="244">
        <f>IF(ISBLANK(Beneficiary!$C13),0,(G15*$I15))</f>
        <v>0</v>
      </c>
      <c r="M15" s="245">
        <f>(IF(K15=0,0,IF(Beneficiary!A13="Census",IF(ISNUMBER(SEARCH("county",Beneficiary!C13)),INDEX('PCI Scores'!$D$2:$D$26,MATCH(G15,'PCI Scores'!$C$2:$C$26,-1)),INDEX('PCI Scores'!$D$2:$D$26,MATCH(G15,'PCI Scores'!$B$2:$B$26,-1))),INDEX('PCI Scores'!$D$2:$D$26,MATCH(G15,'PCI Scores'!$A$2:$A$26,-1)))))</f>
        <v>0</v>
      </c>
      <c r="N15" s="138"/>
      <c r="O15" s="239">
        <f>IF(ISBLANK(Beneficiary!$C13),0,ROUND((M15*$I15),0))</f>
        <v>0</v>
      </c>
      <c r="P15" s="138"/>
      <c r="Q15" s="244">
        <f>IF(ISBLANK(Beneficiary!$C13),0,(E15*$I15))</f>
        <v>0</v>
      </c>
      <c r="R15" s="138"/>
      <c r="S15" s="245">
        <f>(IF(E15=0,0,IF(ISNUMBER(SEARCH("county",Beneficiary!C13)),INDEX('PCI Scores'!$D$2:$D$26,MATCH(E15,'PCI Scores'!$C$2:$C$26,-1)),INDEX('PCI Scores'!$D$2:$D$26,MATCH(E15,'PCI Scores'!$B$2:$B$26,-1)))))</f>
        <v>0</v>
      </c>
      <c r="T15" s="140"/>
      <c r="U15" s="239">
        <f>IF(ISBLANK(Beneficiary!$C13),0,ROUND((S15*$I15),0))</f>
        <v>0</v>
      </c>
    </row>
    <row r="16" spans="1:23" ht="14.4" customHeight="1" x14ac:dyDescent="0.25">
      <c r="A16" s="241"/>
      <c r="C16" s="188">
        <f>IF(ISBLANK(Beneficiary!C13),0,IF(COUNTIF('MFI PCI'!$A$2:$A$441,Beneficiary!C13),INDEX('MFI PCI'!$B$2:$B$441,MATCH(Beneficiary!C13,'MFI PCI'!$A$2:$A$441,)),"No Match"))</f>
        <v>0</v>
      </c>
      <c r="D16" s="188"/>
      <c r="E16" s="226"/>
      <c r="F16" s="221"/>
      <c r="G16" s="230"/>
      <c r="H16" s="221"/>
      <c r="I16" s="243"/>
      <c r="J16" s="221"/>
      <c r="K16" s="234"/>
      <c r="M16" s="236"/>
      <c r="N16" s="138"/>
      <c r="O16" s="238"/>
      <c r="P16" s="138"/>
      <c r="Q16" s="234"/>
      <c r="R16" s="138"/>
      <c r="S16" s="236"/>
      <c r="T16" s="140"/>
      <c r="U16" s="238"/>
    </row>
    <row r="17" spans="1:21" customFormat="1" ht="6" customHeight="1" x14ac:dyDescent="0.3">
      <c r="C17" s="141"/>
      <c r="D17" s="141"/>
      <c r="E17" s="142"/>
      <c r="F17" s="143"/>
      <c r="G17" s="144"/>
      <c r="H17" s="143"/>
      <c r="I17" s="145"/>
      <c r="J17" s="143"/>
      <c r="K17" s="146"/>
      <c r="M17" s="147"/>
      <c r="N17" s="147"/>
      <c r="O17" s="148"/>
      <c r="P17" s="147"/>
      <c r="Q17" s="146"/>
      <c r="R17" s="147"/>
      <c r="S17" s="147"/>
      <c r="T17" s="149"/>
      <c r="U17" s="148"/>
    </row>
    <row r="18" spans="1:21" x14ac:dyDescent="0.3">
      <c r="A18" s="240" t="str">
        <f>IF(ISBLANK(Beneficiary!C14),"",Beneficiary!C14)</f>
        <v/>
      </c>
      <c r="C18" s="150">
        <f>(IF(ISBLANK(Beneficiary!C14),0,IF(Beneficiary!A14="Census",INDEX('MFI PCI'!$B$2:$B$441,MATCH(Beneficiary!C14,'MFI PCI'!$A$2:$A$441,)),'PCI Worksheet'!$D$39)))</f>
        <v>0</v>
      </c>
      <c r="D18" s="141" t="s">
        <v>1025</v>
      </c>
      <c r="E18" s="151">
        <f>IF(ISBLANK(Beneficiary!C14),0,IF(COUNTIF('MFI PCI'!$A$2:$A$441,Beneficiary!C14),INDEX('MFI PCI'!$C$2:$C$441,MATCH(Beneficiary!C14,'MFI PCI'!$A$2:$A$441,)),"No Match"))</f>
        <v>0</v>
      </c>
      <c r="F18" s="221" t="s">
        <v>1026</v>
      </c>
      <c r="G18" s="242">
        <f>IF(ISBLANK(Beneficiary!C14),0,(C18*E18)/C19)</f>
        <v>0</v>
      </c>
      <c r="H18" s="221" t="s">
        <v>1025</v>
      </c>
      <c r="I18" s="232" t="str">
        <f>IF(ISBLANK(Beneficiary!I14),0,Beneficiary!I14)</f>
        <v xml:space="preserve"> </v>
      </c>
      <c r="J18" s="221" t="s">
        <v>1026</v>
      </c>
      <c r="K18" s="244">
        <f>IF(ISBLANK(Beneficiary!$C14),0,(G18*$I18))</f>
        <v>0</v>
      </c>
      <c r="M18" s="245">
        <f>(IF(K18=0,0,IF(Beneficiary!A14="Census",IF(ISNUMBER(SEARCH("county",Beneficiary!C14)),INDEX('PCI Scores'!$D$2:$D$26,MATCH(G18,'PCI Scores'!$C$2:$C$26,-1)),INDEX('PCI Scores'!$D$2:$D$26,MATCH(G18,'PCI Scores'!$B$2:$B$26,-1))),INDEX('PCI Scores'!$D$2:$D$26,MATCH(G18,'PCI Scores'!$A$2:$A$26,-1)))))</f>
        <v>0</v>
      </c>
      <c r="N18" s="138"/>
      <c r="O18" s="239">
        <f>IF(ISBLANK(Beneficiary!$C14),0,ROUND((M18*$I18),0))</f>
        <v>0</v>
      </c>
      <c r="P18" s="138"/>
      <c r="Q18" s="244">
        <f>IF(ISBLANK(Beneficiary!$C14),0,(E18*$I18))</f>
        <v>0</v>
      </c>
      <c r="R18" s="138"/>
      <c r="S18" s="245">
        <f>(IF(E18=0,0,IF(ISNUMBER(SEARCH("county",Beneficiary!C14)),INDEX('PCI Scores'!$D$2:$D$26,MATCH(E18,'PCI Scores'!$C$2:$C$26,-1)),INDEX('PCI Scores'!$D$2:$D$26,MATCH(E18,'PCI Scores'!$B$2:$B$26,-1)))))</f>
        <v>0</v>
      </c>
      <c r="T18" s="140"/>
      <c r="U18" s="239">
        <f>IF(ISBLANK(Beneficiary!$C14),0,ROUND((S18*$I18),0))</f>
        <v>0</v>
      </c>
    </row>
    <row r="19" spans="1:21" ht="14.4" customHeight="1" x14ac:dyDescent="0.25">
      <c r="A19" s="241"/>
      <c r="C19" s="188">
        <f>IF(ISBLANK(Beneficiary!C14),0,IF(COUNTIF('MFI PCI'!$A$2:$A$441,Beneficiary!C14),INDEX('MFI PCI'!$B$2:$B$441,MATCH(Beneficiary!C14,'MFI PCI'!$A$2:$A$441,)),"No Match"))</f>
        <v>0</v>
      </c>
      <c r="D19" s="188"/>
      <c r="E19" s="226"/>
      <c r="F19" s="221"/>
      <c r="G19" s="230"/>
      <c r="H19" s="221"/>
      <c r="I19" s="243"/>
      <c r="J19" s="221"/>
      <c r="K19" s="234"/>
      <c r="M19" s="236"/>
      <c r="N19" s="138"/>
      <c r="O19" s="238"/>
      <c r="P19" s="138"/>
      <c r="Q19" s="234"/>
      <c r="R19" s="138"/>
      <c r="S19" s="236"/>
      <c r="T19" s="140"/>
      <c r="U19" s="238"/>
    </row>
    <row r="20" spans="1:21" customFormat="1" ht="6" customHeight="1" x14ac:dyDescent="0.3">
      <c r="C20" s="141"/>
      <c r="D20" s="141"/>
      <c r="E20" s="142"/>
      <c r="F20" s="143"/>
      <c r="G20" s="144"/>
      <c r="H20" s="143"/>
      <c r="I20" s="145"/>
      <c r="J20" s="143"/>
      <c r="K20" s="146"/>
      <c r="M20" s="147"/>
      <c r="N20" s="147"/>
      <c r="O20" s="148"/>
      <c r="P20" s="147"/>
      <c r="Q20" s="146"/>
      <c r="R20" s="147"/>
      <c r="S20" s="147"/>
      <c r="T20" s="149"/>
      <c r="U20" s="148"/>
    </row>
    <row r="21" spans="1:21" x14ac:dyDescent="0.3">
      <c r="A21" s="246" t="str">
        <f>IF(ISBLANK(Beneficiary!C15),"",Beneficiary!C15)</f>
        <v/>
      </c>
      <c r="C21" s="150">
        <f>(IF(ISBLANK(Beneficiary!C15),0,IF(Beneficiary!A15="Census",INDEX('MFI PCI'!$B$2:$B$441,MATCH(Beneficiary!C15,'MFI PCI'!$A$2:$A$441,)),'PCI Worksheet'!$D$39)))</f>
        <v>0</v>
      </c>
      <c r="D21" s="141" t="s">
        <v>1025</v>
      </c>
      <c r="E21" s="151">
        <f>IF(ISBLANK(Beneficiary!C15),0,IF(COUNTIF('MFI PCI'!$A$2:$A$441,Beneficiary!C15),INDEX('MFI PCI'!$C$2:$C$441,MATCH(Beneficiary!C15,'MFI PCI'!$A$2:$A$441,)),"No Match"))</f>
        <v>0</v>
      </c>
      <c r="F21" s="221" t="s">
        <v>1026</v>
      </c>
      <c r="G21" s="242">
        <f>IF(ISBLANK(Beneficiary!C15),0,(C21*E21)/C22)</f>
        <v>0</v>
      </c>
      <c r="H21" s="221" t="s">
        <v>1025</v>
      </c>
      <c r="I21" s="232" t="str">
        <f>IF(ISBLANK(Beneficiary!I15),0,Beneficiary!I15)</f>
        <v xml:space="preserve"> </v>
      </c>
      <c r="J21" s="221" t="s">
        <v>1026</v>
      </c>
      <c r="K21" s="244">
        <f>IF(ISBLANK(Beneficiary!$C15),0,(G21*$I21))</f>
        <v>0</v>
      </c>
      <c r="M21" s="245">
        <f>(IF(K21=0,0,IF(Beneficiary!A15="Census",IF(ISNUMBER(SEARCH("county",Beneficiary!C15)),INDEX('PCI Scores'!$D$2:$D$26,MATCH(G21,'PCI Scores'!$C$2:$C$26,-1)),INDEX('PCI Scores'!$D$2:$D$26,MATCH(G21,'PCI Scores'!$B$2:$B$26,-1))),INDEX('PCI Scores'!$D$2:$D$26,MATCH(G21,'PCI Scores'!$A$2:$A$26,-1)))))</f>
        <v>0</v>
      </c>
      <c r="N21" s="138"/>
      <c r="O21" s="239">
        <f>IF(ISBLANK(Beneficiary!$C15),0,ROUND((M21*$I21),0))</f>
        <v>0</v>
      </c>
      <c r="P21" s="138"/>
      <c r="Q21" s="244">
        <f>IF(ISBLANK(Beneficiary!$C15),0,(E21*$I21))</f>
        <v>0</v>
      </c>
      <c r="R21" s="138"/>
      <c r="S21" s="245">
        <f>(IF(E21=0,0,IF(ISNUMBER(SEARCH("county",Beneficiary!C15)),INDEX('PCI Scores'!$D$2:$D$26,MATCH(E21,'PCI Scores'!$C$2:$C$26,-1)),INDEX('PCI Scores'!$D$2:$D$26,MATCH(E21,'PCI Scores'!$B$2:$B$26,-1)))))</f>
        <v>0</v>
      </c>
      <c r="T21" s="140"/>
      <c r="U21" s="239">
        <f>IF(ISBLANK(Beneficiary!$C15),0,ROUND((S21*$I21),0))</f>
        <v>0</v>
      </c>
    </row>
    <row r="22" spans="1:21" ht="14.4" customHeight="1" x14ac:dyDescent="0.25">
      <c r="A22" s="228"/>
      <c r="B22" s="103"/>
      <c r="C22" s="188">
        <f>IF(ISBLANK(Beneficiary!C15),0,IF(COUNTIF('MFI PCI'!$A$2:$A$441,Beneficiary!C15),INDEX('MFI PCI'!$B$2:$B$441,MATCH(Beneficiary!C15,'MFI PCI'!$A$2:$A$441,)),"No Match"))</f>
        <v>0</v>
      </c>
      <c r="D22" s="188"/>
      <c r="E22" s="226"/>
      <c r="F22" s="221"/>
      <c r="G22" s="230"/>
      <c r="H22" s="221"/>
      <c r="I22" s="243"/>
      <c r="J22" s="221"/>
      <c r="K22" s="234"/>
      <c r="L22" s="103"/>
      <c r="M22" s="236"/>
      <c r="N22" s="55"/>
      <c r="O22" s="238"/>
      <c r="P22" s="138"/>
      <c r="Q22" s="234"/>
      <c r="R22" s="55"/>
      <c r="S22" s="236"/>
      <c r="T22" s="150"/>
      <c r="U22" s="238"/>
    </row>
  </sheetData>
  <sheetProtection algorithmName="SHA-512" hashValue="cclLST6DoG+nuNkQvupJ3kdqu+fRXhB+dx+AYsuY08w3KRYldkQ2CLWbaDA4hcuyULwtKPDhvTQsOhxRJyZE8A==" saltValue="rgHxsMLHchesKffvx2C5Hg==" spinCount="100000" sheet="1" objects="1" scenarios="1"/>
  <mergeCells count="91">
    <mergeCell ref="U21:U22"/>
    <mergeCell ref="A21:A22"/>
    <mergeCell ref="F21:F22"/>
    <mergeCell ref="G21:G22"/>
    <mergeCell ref="H21:H22"/>
    <mergeCell ref="I21:I22"/>
    <mergeCell ref="J21:J22"/>
    <mergeCell ref="C22:E22"/>
    <mergeCell ref="K21:K22"/>
    <mergeCell ref="M21:M22"/>
    <mergeCell ref="O21:O22"/>
    <mergeCell ref="Q21:Q22"/>
    <mergeCell ref="S21:S22"/>
    <mergeCell ref="U18:U19"/>
    <mergeCell ref="A18:A19"/>
    <mergeCell ref="F18:F19"/>
    <mergeCell ref="G18:G19"/>
    <mergeCell ref="H18:H19"/>
    <mergeCell ref="I18:I19"/>
    <mergeCell ref="J18:J19"/>
    <mergeCell ref="C19:E19"/>
    <mergeCell ref="K18:K19"/>
    <mergeCell ref="M18:M19"/>
    <mergeCell ref="O18:O19"/>
    <mergeCell ref="Q18:Q19"/>
    <mergeCell ref="S18:S19"/>
    <mergeCell ref="U15:U16"/>
    <mergeCell ref="A15:A16"/>
    <mergeCell ref="F15:F16"/>
    <mergeCell ref="G15:G16"/>
    <mergeCell ref="H15:H16"/>
    <mergeCell ref="I15:I16"/>
    <mergeCell ref="J15:J16"/>
    <mergeCell ref="C16:E16"/>
    <mergeCell ref="K15:K16"/>
    <mergeCell ref="M15:M16"/>
    <mergeCell ref="O15:O16"/>
    <mergeCell ref="Q15:Q16"/>
    <mergeCell ref="S15:S16"/>
    <mergeCell ref="U12:U13"/>
    <mergeCell ref="A12:A13"/>
    <mergeCell ref="F12:F13"/>
    <mergeCell ref="G12:G13"/>
    <mergeCell ref="H12:H13"/>
    <mergeCell ref="I12:I13"/>
    <mergeCell ref="J12:J13"/>
    <mergeCell ref="C13:E13"/>
    <mergeCell ref="K12:K13"/>
    <mergeCell ref="M12:M13"/>
    <mergeCell ref="O12:O13"/>
    <mergeCell ref="Q12:Q13"/>
    <mergeCell ref="S12:S13"/>
    <mergeCell ref="U9:U10"/>
    <mergeCell ref="A9:A10"/>
    <mergeCell ref="F9:F10"/>
    <mergeCell ref="G9:G10"/>
    <mergeCell ref="H9:H10"/>
    <mergeCell ref="I9:I10"/>
    <mergeCell ref="J9:J10"/>
    <mergeCell ref="C10:E10"/>
    <mergeCell ref="K9:K10"/>
    <mergeCell ref="M9:M10"/>
    <mergeCell ref="O9:O10"/>
    <mergeCell ref="Q9:Q10"/>
    <mergeCell ref="S9:S10"/>
    <mergeCell ref="C7:E7"/>
    <mergeCell ref="S4:S5"/>
    <mergeCell ref="U4:U5"/>
    <mergeCell ref="C5:E5"/>
    <mergeCell ref="A6:A7"/>
    <mergeCell ref="F6:F7"/>
    <mergeCell ref="G6:G7"/>
    <mergeCell ref="H6:H7"/>
    <mergeCell ref="I6:I7"/>
    <mergeCell ref="J6:J7"/>
    <mergeCell ref="K6:K7"/>
    <mergeCell ref="M6:M7"/>
    <mergeCell ref="O6:O7"/>
    <mergeCell ref="Q6:Q7"/>
    <mergeCell ref="S6:S7"/>
    <mergeCell ref="U6:U7"/>
    <mergeCell ref="A1:U1"/>
    <mergeCell ref="A2:U2"/>
    <mergeCell ref="F4:F5"/>
    <mergeCell ref="G4:G5"/>
    <mergeCell ref="H4:H5"/>
    <mergeCell ref="I4:I5"/>
    <mergeCell ref="K4:K5"/>
    <mergeCell ref="M4:M5"/>
    <mergeCell ref="O4:O5"/>
    <mergeCell ref="Q4:Q5"/>
  </mergeCells>
  <pageMargins left="0.25" right="0.25" top="0.75" bottom="0.75" header="0.3" footer="0.3"/>
  <pageSetup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71B7-D8E8-4F62-8A64-3B702A5BDEF6}">
  <sheetPr>
    <tabColor theme="6"/>
  </sheetPr>
  <dimension ref="A1:U22"/>
  <sheetViews>
    <sheetView showGridLines="0" workbookViewId="0">
      <selection activeCell="K6" sqref="K6:K7"/>
    </sheetView>
  </sheetViews>
  <sheetFormatPr defaultRowHeight="14.4" x14ac:dyDescent="0.3"/>
  <cols>
    <col min="1" max="1" width="18.88671875" customWidth="1"/>
    <col min="2" max="2" width="2.33203125" customWidth="1"/>
    <col min="3" max="3" width="9.88671875" customWidth="1"/>
    <col min="4" max="4" width="2" customWidth="1"/>
    <col min="5" max="5" width="12.44140625" customWidth="1"/>
    <col min="6" max="6" width="2.6640625" customWidth="1"/>
    <col min="7" max="7" width="12.44140625" customWidth="1"/>
    <col min="8" max="8" width="2.6640625" customWidth="1"/>
    <col min="9" max="9" width="11.109375" customWidth="1"/>
    <col min="10" max="10" width="2.6640625" customWidth="1"/>
    <col min="11" max="11" width="11.44140625" customWidth="1"/>
    <col min="12" max="12" width="1.6640625" customWidth="1"/>
    <col min="13" max="13" width="7.6640625" customWidth="1"/>
    <col min="14" max="14" width="1.6640625" customWidth="1"/>
    <col min="15" max="15" width="11.109375" customWidth="1"/>
    <col min="16" max="16" width="1.6640625" customWidth="1"/>
    <col min="17" max="17" width="10.44140625" customWidth="1"/>
    <col min="18" max="18" width="1.6640625" customWidth="1"/>
    <col min="19" max="19" width="7.6640625" customWidth="1"/>
    <col min="20" max="20" width="1.6640625" customWidth="1"/>
    <col min="21" max="21" width="11.6640625" customWidth="1"/>
  </cols>
  <sheetData>
    <row r="1" spans="1:21" ht="15.6" x14ac:dyDescent="0.3">
      <c r="A1" s="208" t="s">
        <v>1343</v>
      </c>
      <c r="B1" s="208"/>
      <c r="C1" s="208"/>
      <c r="D1" s="208"/>
      <c r="E1" s="208"/>
      <c r="F1" s="208"/>
      <c r="G1" s="208"/>
      <c r="H1" s="208"/>
      <c r="I1" s="208"/>
      <c r="J1" s="208"/>
      <c r="K1" s="208"/>
      <c r="L1" s="208"/>
      <c r="M1" s="208"/>
      <c r="N1" s="208"/>
      <c r="O1" s="208"/>
      <c r="P1" s="208"/>
      <c r="Q1" s="208"/>
      <c r="R1" s="208"/>
      <c r="S1" s="208"/>
      <c r="T1" s="208"/>
      <c r="U1" s="208"/>
    </row>
    <row r="2" spans="1:21" ht="17.25" customHeight="1" x14ac:dyDescent="0.3">
      <c r="A2" s="190" t="s">
        <v>1340</v>
      </c>
      <c r="B2" s="190"/>
      <c r="C2" s="190"/>
      <c r="D2" s="190"/>
      <c r="E2" s="190"/>
      <c r="F2" s="190"/>
      <c r="G2" s="190"/>
      <c r="H2" s="190"/>
      <c r="I2" s="190"/>
      <c r="J2" s="190"/>
      <c r="K2" s="190"/>
      <c r="L2" s="190"/>
      <c r="M2" s="190"/>
      <c r="N2" s="190"/>
      <c r="O2" s="190"/>
      <c r="P2" s="190"/>
      <c r="Q2" s="190"/>
      <c r="R2" s="190"/>
      <c r="S2" s="190"/>
      <c r="T2" s="190"/>
      <c r="U2" s="190"/>
    </row>
    <row r="3" spans="1:21" x14ac:dyDescent="0.3">
      <c r="A3" s="8"/>
      <c r="B3" s="8"/>
      <c r="C3" s="8"/>
      <c r="E3" s="8"/>
      <c r="F3" s="8"/>
      <c r="G3" s="8"/>
      <c r="H3" s="8"/>
      <c r="I3" s="8"/>
      <c r="J3" s="8"/>
      <c r="K3" s="8"/>
      <c r="L3" s="8"/>
      <c r="M3" s="8"/>
      <c r="N3" s="8"/>
      <c r="O3" s="8"/>
      <c r="P3" s="8"/>
      <c r="Q3" s="8"/>
      <c r="R3" s="8"/>
      <c r="S3" s="8"/>
      <c r="T3" s="8"/>
      <c r="U3" s="8"/>
    </row>
    <row r="4" spans="1:21" x14ac:dyDescent="0.3">
      <c r="A4" s="18"/>
      <c r="B4" s="18"/>
      <c r="C4" s="224" t="s">
        <v>1341</v>
      </c>
      <c r="D4" s="18"/>
      <c r="E4" s="192" t="s">
        <v>1353</v>
      </c>
      <c r="F4" s="18"/>
      <c r="G4" s="225" t="s">
        <v>1354</v>
      </c>
      <c r="H4" s="18"/>
      <c r="I4" s="225" t="s">
        <v>1351</v>
      </c>
      <c r="J4" s="132"/>
      <c r="K4" s="225" t="s">
        <v>1352</v>
      </c>
      <c r="L4" s="17"/>
    </row>
    <row r="5" spans="1:21" x14ac:dyDescent="0.3">
      <c r="A5" s="53" t="s">
        <v>1342</v>
      </c>
      <c r="B5" s="28"/>
      <c r="C5" s="254"/>
      <c r="D5" s="18"/>
      <c r="E5" s="192"/>
      <c r="F5" s="18"/>
      <c r="G5" s="225"/>
      <c r="H5" s="18"/>
      <c r="I5" s="225"/>
      <c r="J5" s="132"/>
      <c r="K5" s="225"/>
      <c r="L5" s="17"/>
    </row>
    <row r="6" spans="1:21" x14ac:dyDescent="0.3">
      <c r="A6" s="227" t="str">
        <f>IF(ISBLANK(Beneficiary!C10),"",Beneficiary!C10)</f>
        <v/>
      </c>
      <c r="B6" s="133"/>
      <c r="C6" s="231" t="str">
        <f>IF(ISBLANK(Beneficiary!I10),0,Beneficiary!I10)</f>
        <v xml:space="preserve"> </v>
      </c>
      <c r="D6" s="249" t="s">
        <v>1025</v>
      </c>
      <c r="E6" s="253">
        <f>IF(ISBLANK(Beneficiary!C10),0,IF(COUNTIF('MFI PCI'!$A$2:$A$441,Beneficiary!C10),INDEX('MFI PCI'!$D$2:$D$441,MATCH(Beneficiary!C10,'MFI PCI'!$A$2:$A$441,)),"No Match"))</f>
        <v>0</v>
      </c>
      <c r="F6" s="221" t="s">
        <v>1026</v>
      </c>
      <c r="G6" s="252">
        <f>IF(ISBLANK(Beneficiary!$C10),0,(C6*$E6))</f>
        <v>0</v>
      </c>
      <c r="H6" s="133"/>
      <c r="I6" s="235">
        <f>IF(E6=0,0,IF(ISNUMBER(SEARCH("county",Beneficiary!C10)),INDEX('PCI Scores'!$I$2:$I$26,MATCH(E6-0.00001,'PCI Scores'!$H$2:$H$26,-1)),INDEX('PCI Scores'!$I$2:$I$26,MATCH(E6-0.00001,'PCI Scores'!$G$2:$G$26,-1))))</f>
        <v>0</v>
      </c>
      <c r="J6" s="137"/>
      <c r="K6" s="237">
        <f>IF(ISBLANK(Beneficiary!$C10),0,ROUND((I6*$C6),0))</f>
        <v>0</v>
      </c>
      <c r="L6" s="138"/>
    </row>
    <row r="7" spans="1:21" x14ac:dyDescent="0.3">
      <c r="A7" s="228"/>
      <c r="B7" s="8"/>
      <c r="C7" s="243"/>
      <c r="D7" s="249"/>
      <c r="E7" s="251"/>
      <c r="F7" s="221"/>
      <c r="G7" s="248"/>
      <c r="H7" s="8"/>
      <c r="I7" s="236"/>
      <c r="J7" s="138"/>
      <c r="K7" s="238"/>
      <c r="L7" s="138"/>
    </row>
    <row r="8" spans="1:21" x14ac:dyDescent="0.3">
      <c r="C8" s="145"/>
      <c r="D8" s="143"/>
      <c r="E8" s="154"/>
      <c r="F8" s="143"/>
      <c r="G8" s="153"/>
      <c r="I8" s="147"/>
      <c r="J8" s="147"/>
      <c r="K8" s="148"/>
      <c r="L8" s="147"/>
    </row>
    <row r="9" spans="1:21" x14ac:dyDescent="0.3">
      <c r="A9" s="240" t="str">
        <f>IF(ISBLANK(Beneficiary!C11),"",Beneficiary!C11)</f>
        <v/>
      </c>
      <c r="B9" s="8"/>
      <c r="C9" s="232" t="str">
        <f>IF(ISBLANK(Beneficiary!I11),0,Beneficiary!I11)</f>
        <v xml:space="preserve"> </v>
      </c>
      <c r="D9" s="249" t="s">
        <v>1025</v>
      </c>
      <c r="E9" s="250">
        <f>IF(ISBLANK(Beneficiary!C11),0,IF(COUNTIF('MFI PCI'!$A$2:$A$441,Beneficiary!C11),INDEX('MFI PCI'!$D$2:$D$441,MATCH(Beneficiary!C11,'MFI PCI'!$A$2:$A$441,)),"No Match"))</f>
        <v>0</v>
      </c>
      <c r="F9" s="221" t="s">
        <v>1026</v>
      </c>
      <c r="G9" s="247">
        <f>IF(ISBLANK(Beneficiary!$C11),0,(C9*$E9))</f>
        <v>0</v>
      </c>
      <c r="H9" s="8"/>
      <c r="I9" s="245">
        <f>IF(E9=0,0,IF(ISNUMBER(SEARCH("county",Beneficiary!C11)),INDEX('PCI Scores'!$I$2:$I$26,MATCH(E9-0.00001,'PCI Scores'!$H$2:$H$26,-1)),INDEX('PCI Scores'!$I$2:$I$26,MATCH(E9-0.00001,'PCI Scores'!$G$2:$G$26,-1))))</f>
        <v>0</v>
      </c>
      <c r="J9" s="138"/>
      <c r="K9" s="239">
        <f>IF(ISBLANK(Beneficiary!$C11),0,ROUND((I9*$C9),0))</f>
        <v>0</v>
      </c>
      <c r="L9" s="138"/>
    </row>
    <row r="10" spans="1:21" x14ac:dyDescent="0.3">
      <c r="A10" s="241"/>
      <c r="B10" s="8"/>
      <c r="C10" s="243"/>
      <c r="D10" s="249"/>
      <c r="E10" s="251"/>
      <c r="F10" s="221"/>
      <c r="G10" s="248"/>
      <c r="H10" s="8"/>
      <c r="I10" s="236"/>
      <c r="J10" s="138"/>
      <c r="K10" s="238"/>
      <c r="L10" s="138"/>
    </row>
    <row r="11" spans="1:21" x14ac:dyDescent="0.3">
      <c r="C11" s="145"/>
      <c r="D11" s="143"/>
      <c r="E11" s="154"/>
      <c r="F11" s="143"/>
      <c r="G11" s="153"/>
      <c r="I11" s="147"/>
      <c r="J11" s="147"/>
      <c r="K11" s="148"/>
      <c r="L11" s="147"/>
    </row>
    <row r="12" spans="1:21" x14ac:dyDescent="0.3">
      <c r="A12" s="240" t="str">
        <f>IF(ISBLANK(Beneficiary!C12),"",Beneficiary!C12)</f>
        <v/>
      </c>
      <c r="B12" s="8"/>
      <c r="C12" s="232" t="str">
        <f>IF(ISBLANK(Beneficiary!I12),0,Beneficiary!I12)</f>
        <v xml:space="preserve"> </v>
      </c>
      <c r="D12" s="249" t="s">
        <v>1025</v>
      </c>
      <c r="E12" s="250">
        <f>IF(ISBLANK(Beneficiary!C12),0,IF(COUNTIF('MFI PCI'!$A$2:$A$441,Beneficiary!C12),INDEX('MFI PCI'!$D$2:$D$441,MATCH(Beneficiary!C12,'MFI PCI'!$A$2:$A$441,)),"No Match"))</f>
        <v>0</v>
      </c>
      <c r="F12" s="221" t="s">
        <v>1026</v>
      </c>
      <c r="G12" s="247">
        <f>IF(ISBLANK(Beneficiary!$C12),0,(C12*$E12))</f>
        <v>0</v>
      </c>
      <c r="H12" s="8"/>
      <c r="I12" s="245">
        <f>IF(E12=0,0,IF(ISNUMBER(SEARCH("county",Beneficiary!C12)),INDEX('PCI Scores'!$I$2:$I$26,MATCH(E12-0.00001,'PCI Scores'!$H$2:$H$26,-1)),INDEX('PCI Scores'!$I$2:$I$26,MATCH(E12-0.00001,'PCI Scores'!$G$2:$G$26,-1))))</f>
        <v>0</v>
      </c>
      <c r="J12" s="138"/>
      <c r="K12" s="239">
        <f>IF(ISBLANK(Beneficiary!$C12),0,ROUND((I12*$C12),0))</f>
        <v>0</v>
      </c>
      <c r="L12" s="138"/>
    </row>
    <row r="13" spans="1:21" x14ac:dyDescent="0.3">
      <c r="A13" s="241"/>
      <c r="B13" s="8"/>
      <c r="C13" s="243"/>
      <c r="D13" s="249"/>
      <c r="E13" s="251"/>
      <c r="F13" s="221"/>
      <c r="G13" s="248"/>
      <c r="H13" s="8"/>
      <c r="I13" s="236"/>
      <c r="J13" s="138"/>
      <c r="K13" s="238"/>
      <c r="L13" s="138"/>
    </row>
    <row r="14" spans="1:21" x14ac:dyDescent="0.3">
      <c r="C14" s="145"/>
      <c r="D14" s="143"/>
      <c r="E14" s="154"/>
      <c r="F14" s="143"/>
      <c r="G14" s="153"/>
      <c r="I14" s="147"/>
      <c r="J14" s="147"/>
      <c r="K14" s="148"/>
      <c r="L14" s="147"/>
    </row>
    <row r="15" spans="1:21" x14ac:dyDescent="0.3">
      <c r="A15" s="240" t="str">
        <f>IF(ISBLANK(Beneficiary!C13),"",Beneficiary!C13)</f>
        <v/>
      </c>
      <c r="B15" s="8"/>
      <c r="C15" s="232" t="str">
        <f>IF(ISBLANK(Beneficiary!I13),0,Beneficiary!I13)</f>
        <v xml:space="preserve"> </v>
      </c>
      <c r="D15" s="249" t="s">
        <v>1025</v>
      </c>
      <c r="E15" s="250">
        <f>IF(ISBLANK(Beneficiary!C13),0,IF(COUNTIF('MFI PCI'!$A$2:$A$441,Beneficiary!C13),INDEX('MFI PCI'!$D$2:$D$441,MATCH(Beneficiary!C13,'MFI PCI'!$A$2:$A$441,)),"No Match"))</f>
        <v>0</v>
      </c>
      <c r="F15" s="221" t="s">
        <v>1026</v>
      </c>
      <c r="G15" s="247">
        <f>IF(ISBLANK(Beneficiary!$C13),0,(C15*$E15))</f>
        <v>0</v>
      </c>
      <c r="H15" s="8"/>
      <c r="I15" s="245">
        <f>IF(E15=0,0,IF(ISNUMBER(SEARCH("county",Beneficiary!C13)),INDEX('PCI Scores'!$I$2:$I$26,MATCH(E15-0.00001,'PCI Scores'!$H$2:$H$26,-1)),INDEX('PCI Scores'!$I$2:$I$26,MATCH(E15-0.00001,'PCI Scores'!$G$2:$G$26,-1))))</f>
        <v>0</v>
      </c>
      <c r="J15" s="138"/>
      <c r="K15" s="239">
        <f>IF(ISBLANK(Beneficiary!$C13),0,ROUND((I15*$C15),0))</f>
        <v>0</v>
      </c>
      <c r="L15" s="138"/>
    </row>
    <row r="16" spans="1:21" x14ac:dyDescent="0.3">
      <c r="A16" s="241"/>
      <c r="B16" s="8"/>
      <c r="C16" s="243"/>
      <c r="D16" s="249"/>
      <c r="E16" s="251"/>
      <c r="F16" s="221"/>
      <c r="G16" s="248"/>
      <c r="H16" s="8"/>
      <c r="I16" s="236"/>
      <c r="J16" s="138"/>
      <c r="K16" s="238"/>
      <c r="L16" s="138"/>
    </row>
    <row r="17" spans="1:12" x14ac:dyDescent="0.3">
      <c r="C17" s="145"/>
      <c r="D17" s="143"/>
      <c r="E17" s="154"/>
      <c r="F17" s="143"/>
      <c r="G17" s="153"/>
      <c r="I17" s="147"/>
      <c r="J17" s="147"/>
      <c r="K17" s="148"/>
      <c r="L17" s="147"/>
    </row>
    <row r="18" spans="1:12" x14ac:dyDescent="0.3">
      <c r="A18" s="240" t="str">
        <f>IF(ISBLANK(Beneficiary!C14),"",Beneficiary!C14)</f>
        <v/>
      </c>
      <c r="B18" s="8"/>
      <c r="C18" s="232" t="str">
        <f>IF(ISBLANK(Beneficiary!I14),0,Beneficiary!I14)</f>
        <v xml:space="preserve"> </v>
      </c>
      <c r="D18" s="249" t="s">
        <v>1025</v>
      </c>
      <c r="E18" s="250">
        <f>IF(ISBLANK(Beneficiary!C14),0,IF(COUNTIF('MFI PCI'!$A$2:$A$441,Beneficiary!C14),INDEX('MFI PCI'!$D$2:$D$441,MATCH(Beneficiary!C14,'MFI PCI'!$A$2:$A$441,)),"No Match"))</f>
        <v>0</v>
      </c>
      <c r="F18" s="221" t="s">
        <v>1026</v>
      </c>
      <c r="G18" s="247">
        <f>IF(ISBLANK(Beneficiary!$C14),0,(C18*$E18))</f>
        <v>0</v>
      </c>
      <c r="H18" s="8"/>
      <c r="I18" s="245">
        <f>IF(E18=0,0,IF(ISNUMBER(SEARCH("county",Beneficiary!C14)),INDEX('PCI Scores'!$I$2:$I$26,MATCH(E18-0.00001,'PCI Scores'!$H$2:$H$26,-1)),INDEX('PCI Scores'!$I$2:$I$26,MATCH(E18-0.00001,'PCI Scores'!$G$2:$G$26,-1))))</f>
        <v>0</v>
      </c>
      <c r="J18" s="138"/>
      <c r="K18" s="239">
        <f>IF(ISBLANK(Beneficiary!$C14),0,ROUND((I18*$C18),0))</f>
        <v>0</v>
      </c>
      <c r="L18" s="138"/>
    </row>
    <row r="19" spans="1:12" x14ac:dyDescent="0.3">
      <c r="A19" s="241"/>
      <c r="B19" s="8"/>
      <c r="C19" s="243"/>
      <c r="D19" s="249"/>
      <c r="E19" s="251"/>
      <c r="F19" s="221"/>
      <c r="G19" s="248"/>
      <c r="H19" s="8"/>
      <c r="I19" s="236"/>
      <c r="J19" s="138"/>
      <c r="K19" s="238"/>
      <c r="L19" s="138"/>
    </row>
    <row r="20" spans="1:12" x14ac:dyDescent="0.3">
      <c r="C20" s="145"/>
      <c r="D20" s="143"/>
      <c r="E20" s="154"/>
      <c r="F20" s="143"/>
      <c r="G20" s="153"/>
      <c r="I20" s="147"/>
      <c r="J20" s="147"/>
      <c r="K20" s="148"/>
      <c r="L20" s="147"/>
    </row>
    <row r="21" spans="1:12" x14ac:dyDescent="0.3">
      <c r="A21" s="246" t="str">
        <f>IF(ISBLANK(Beneficiary!C15),"",Beneficiary!C15)</f>
        <v/>
      </c>
      <c r="B21" s="8"/>
      <c r="C21" s="232" t="str">
        <f>IF(ISBLANK(Beneficiary!I15),0,Beneficiary!I15)</f>
        <v xml:space="preserve"> </v>
      </c>
      <c r="D21" s="249" t="s">
        <v>1025</v>
      </c>
      <c r="E21" s="250">
        <f>IF(ISBLANK(Beneficiary!C15),0,IF(COUNTIF('MFI PCI'!$A$2:$A$441,Beneficiary!C15),INDEX('MFI PCI'!$D$2:$D$441,MATCH(Beneficiary!C15,'MFI PCI'!$A$2:$A$441,)),"No Match"))</f>
        <v>0</v>
      </c>
      <c r="F21" s="221" t="s">
        <v>1026</v>
      </c>
      <c r="G21" s="247">
        <f>IF(ISBLANK(Beneficiary!$C15),0,(C21*$E21))</f>
        <v>0</v>
      </c>
      <c r="H21" s="8"/>
      <c r="I21" s="245">
        <f>IF(E21=0,0,IF(ISNUMBER(SEARCH("county",Beneficiary!C15)),INDEX('PCI Scores'!$I$2:$I$26,MATCH(E21-0.00001,'PCI Scores'!$H$2:$H$26,-1)),INDEX('PCI Scores'!$I$2:$I$26,MATCH(E21-0.00001,'PCI Scores'!$G$2:$G$26,-1))))</f>
        <v>0</v>
      </c>
      <c r="J21" s="138"/>
      <c r="K21" s="239">
        <f>IF(ISBLANK(Beneficiary!$C15),0,ROUND((I21*$C21),0))</f>
        <v>0</v>
      </c>
      <c r="L21" s="138"/>
    </row>
    <row r="22" spans="1:12" x14ac:dyDescent="0.3">
      <c r="A22" s="228"/>
      <c r="B22" s="103"/>
      <c r="C22" s="243"/>
      <c r="D22" s="249"/>
      <c r="E22" s="251"/>
      <c r="F22" s="221"/>
      <c r="G22" s="248"/>
      <c r="H22" s="103"/>
      <c r="I22" s="236"/>
      <c r="J22" s="55"/>
      <c r="K22" s="238"/>
      <c r="L22" s="138"/>
    </row>
  </sheetData>
  <sheetProtection algorithmName="SHA-512" hashValue="0A4W0aA/DSesa4HV0bxM4mCrLWqT1F/f432dEzJAlVZ1s1lbsA3kQiD9p8HCn/37tBFYFsyXSJw1JIANETOItQ==" saltValue="zBtAxUzwjs7vYmTIu+Avkg==" spinCount="100000" sheet="1" objects="1" scenarios="1"/>
  <mergeCells count="55">
    <mergeCell ref="A1:U1"/>
    <mergeCell ref="A2:U2"/>
    <mergeCell ref="G4:G5"/>
    <mergeCell ref="I4:I5"/>
    <mergeCell ref="K4:K5"/>
    <mergeCell ref="C4:C5"/>
    <mergeCell ref="E4:E5"/>
    <mergeCell ref="K9:K10"/>
    <mergeCell ref="A9:A10"/>
    <mergeCell ref="I6:I7"/>
    <mergeCell ref="K6:K7"/>
    <mergeCell ref="A6:A7"/>
    <mergeCell ref="F6:F7"/>
    <mergeCell ref="D6:D7"/>
    <mergeCell ref="G6:G7"/>
    <mergeCell ref="I9:I10"/>
    <mergeCell ref="F9:F10"/>
    <mergeCell ref="G9:G10"/>
    <mergeCell ref="C6:C7"/>
    <mergeCell ref="E6:E7"/>
    <mergeCell ref="E9:E10"/>
    <mergeCell ref="D9:D10"/>
    <mergeCell ref="C9:C10"/>
    <mergeCell ref="G15:G16"/>
    <mergeCell ref="I15:I16"/>
    <mergeCell ref="K15:K16"/>
    <mergeCell ref="A15:A16"/>
    <mergeCell ref="G12:G13"/>
    <mergeCell ref="K12:K13"/>
    <mergeCell ref="A12:A13"/>
    <mergeCell ref="D15:D16"/>
    <mergeCell ref="C15:C16"/>
    <mergeCell ref="D12:D13"/>
    <mergeCell ref="C12:C13"/>
    <mergeCell ref="I12:I13"/>
    <mergeCell ref="F12:F13"/>
    <mergeCell ref="E12:E13"/>
    <mergeCell ref="F15:F16"/>
    <mergeCell ref="E15:E16"/>
    <mergeCell ref="A21:A22"/>
    <mergeCell ref="G18:G19"/>
    <mergeCell ref="I18:I19"/>
    <mergeCell ref="K18:K19"/>
    <mergeCell ref="A18:A19"/>
    <mergeCell ref="I21:I22"/>
    <mergeCell ref="F21:F22"/>
    <mergeCell ref="D18:D19"/>
    <mergeCell ref="G21:G22"/>
    <mergeCell ref="K21:K22"/>
    <mergeCell ref="C18:C19"/>
    <mergeCell ref="D21:D22"/>
    <mergeCell ref="C21:C22"/>
    <mergeCell ref="E18:E19"/>
    <mergeCell ref="E21:E22"/>
    <mergeCell ref="F18:F19"/>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C8" sqref="C8"/>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8" t="s">
        <v>474</v>
      </c>
      <c r="B1" s="208"/>
      <c r="C1" s="208"/>
      <c r="D1" s="208"/>
      <c r="E1" s="208"/>
      <c r="F1" s="208"/>
      <c r="G1" s="208"/>
      <c r="H1" s="208"/>
      <c r="I1" s="208"/>
      <c r="J1" s="208"/>
      <c r="K1" s="208"/>
      <c r="L1" s="208"/>
    </row>
    <row r="3" spans="1:12" x14ac:dyDescent="0.25">
      <c r="B3" s="195" t="s">
        <v>515</v>
      </c>
      <c r="C3" s="195"/>
      <c r="D3" s="195"/>
      <c r="E3" s="26"/>
      <c r="G3" s="195" t="s">
        <v>516</v>
      </c>
      <c r="H3" s="195"/>
      <c r="I3" s="216"/>
      <c r="J3" s="216"/>
      <c r="K3" s="216"/>
      <c r="L3" s="216"/>
    </row>
    <row r="4" spans="1:12" customFormat="1" ht="14.4" x14ac:dyDescent="0.3"/>
    <row r="5" spans="1:12" ht="15" customHeight="1" thickBot="1" x14ac:dyDescent="0.3">
      <c r="B5" s="256" t="s">
        <v>475</v>
      </c>
      <c r="C5" s="256"/>
      <c r="D5" s="256"/>
      <c r="E5" s="256"/>
      <c r="G5" s="256" t="s">
        <v>476</v>
      </c>
      <c r="H5" s="256"/>
      <c r="I5" s="256"/>
      <c r="J5" s="256"/>
      <c r="K5" s="256"/>
      <c r="L5" s="256"/>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MSF!C7</f>
        <v>0</v>
      </c>
      <c r="D8" s="35"/>
      <c r="E8" s="51">
        <f>COUNTIF(MSF!E11:E1007,"&gt;0")</f>
        <v>0</v>
      </c>
      <c r="F8" s="36"/>
      <c r="G8" s="52">
        <f>MSF!D7</f>
        <v>0</v>
      </c>
      <c r="H8" s="35">
        <f>MSF!E7</f>
        <v>0</v>
      </c>
      <c r="I8" s="35">
        <f>SUM(MSF!H7:P7)</f>
        <v>0</v>
      </c>
      <c r="J8" s="35">
        <f>MSF!T7</f>
        <v>0</v>
      </c>
      <c r="K8" s="35">
        <f>MSF!U7</f>
        <v>0</v>
      </c>
      <c r="L8" s="51">
        <f>MSF!V7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IF($C$13=0,"",ROUND(H15*$G$13,0))</f>
        <v/>
      </c>
      <c r="I13" s="35" t="str">
        <f>IF($C$13=0,"",ROUND(I15*$G$13,0))</f>
        <v/>
      </c>
      <c r="J13" s="35" t="str">
        <f>IF($C$13=0,"",J15*$G$13)</f>
        <v/>
      </c>
      <c r="K13" s="35" t="str">
        <f>IF($C$13=0,"",K15*$G$13)</f>
        <v/>
      </c>
      <c r="L13" s="51" t="str">
        <f>IF($C$13=0,"",L15*$G$13)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6" t="s">
        <v>1031</v>
      </c>
      <c r="C16" s="186"/>
      <c r="D16" s="186"/>
      <c r="E16" s="186"/>
      <c r="F16" s="186"/>
      <c r="G16" s="186"/>
      <c r="H16" s="186"/>
      <c r="I16" s="186"/>
      <c r="J16" s="186"/>
      <c r="K16" s="186"/>
      <c r="L16" s="186"/>
    </row>
    <row r="18" spans="2:13" x14ac:dyDescent="0.25">
      <c r="B18" s="53" t="s">
        <v>517</v>
      </c>
      <c r="C18" s="54"/>
      <c r="D18" s="54"/>
      <c r="H18" s="123" t="s">
        <v>520</v>
      </c>
    </row>
    <row r="19" spans="2:13" ht="15" customHeight="1" x14ac:dyDescent="0.25">
      <c r="B19" s="8" t="s">
        <v>518</v>
      </c>
      <c r="E19" s="59"/>
      <c r="H19" s="186" t="s">
        <v>564</v>
      </c>
      <c r="I19" s="186"/>
      <c r="J19" s="186"/>
      <c r="K19" s="186"/>
      <c r="L19" s="186"/>
    </row>
    <row r="20" spans="2:13" customFormat="1" ht="13.5" customHeight="1" x14ac:dyDescent="0.3">
      <c r="H20" s="186"/>
      <c r="I20" s="186"/>
      <c r="J20" s="186"/>
      <c r="K20" s="186"/>
      <c r="L20" s="186"/>
    </row>
    <row r="21" spans="2:13" ht="15" customHeight="1" x14ac:dyDescent="0.25">
      <c r="B21" s="8" t="s">
        <v>519</v>
      </c>
      <c r="E21" s="55" t="str">
        <f>IF(E19=0,"",384.16/(1+(384.16/E19)))</f>
        <v/>
      </c>
      <c r="H21" s="125"/>
      <c r="I21" s="125"/>
      <c r="J21" s="125"/>
      <c r="K21" s="125"/>
      <c r="L21" s="125"/>
    </row>
    <row r="22" spans="2:13" ht="15" customHeight="1" x14ac:dyDescent="0.25">
      <c r="I22" s="56" t="s">
        <v>521</v>
      </c>
      <c r="J22" s="120"/>
      <c r="K22" s="56" t="s">
        <v>522</v>
      </c>
      <c r="L22" s="59"/>
    </row>
    <row r="23" spans="2:13" customFormat="1" ht="15" customHeight="1" x14ac:dyDescent="0.3">
      <c r="K23" s="56" t="s">
        <v>1329</v>
      </c>
      <c r="L23" s="124">
        <f>IF(ISBLANK(L22),0,ROUND(L22*J22,0))</f>
        <v>0</v>
      </c>
    </row>
    <row r="24" spans="2:13" ht="15" customHeight="1" x14ac:dyDescent="0.25">
      <c r="I24" s="56"/>
      <c r="K24" s="56"/>
      <c r="L24" s="119">
        <f>IF(H13="",0,H13)</f>
        <v>0</v>
      </c>
      <c r="M24" s="122">
        <f>IF(E13="",0,E13)</f>
        <v>0</v>
      </c>
    </row>
    <row r="25" spans="2:13" x14ac:dyDescent="0.25">
      <c r="B25" s="186" t="s">
        <v>523</v>
      </c>
      <c r="C25" s="186"/>
      <c r="D25" s="186"/>
      <c r="E25" s="186"/>
      <c r="F25" s="186"/>
      <c r="G25" s="186"/>
      <c r="H25" s="186"/>
      <c r="I25" s="186"/>
      <c r="J25" s="186"/>
      <c r="K25" s="186"/>
      <c r="L25" s="186"/>
    </row>
    <row r="26" spans="2:13" ht="14.4" x14ac:dyDescent="0.3">
      <c r="B26" s="57" t="s">
        <v>524</v>
      </c>
    </row>
    <row r="27" spans="2:13" x14ac:dyDescent="0.25">
      <c r="B27" s="190" t="s">
        <v>565</v>
      </c>
      <c r="C27" s="190"/>
      <c r="D27" s="190"/>
      <c r="E27" s="190"/>
      <c r="F27" s="190"/>
      <c r="G27" s="190"/>
      <c r="H27" s="190"/>
      <c r="I27" s="190"/>
      <c r="J27" s="190"/>
      <c r="K27" s="190"/>
      <c r="L27" s="190"/>
    </row>
    <row r="28" spans="2:13" ht="14.4" x14ac:dyDescent="0.3">
      <c r="B28" s="255" t="s">
        <v>566</v>
      </c>
      <c r="C28" s="190"/>
      <c r="D28" s="190"/>
      <c r="E28" s="190"/>
      <c r="F28" s="190"/>
      <c r="G28" s="190"/>
      <c r="H28" s="190"/>
      <c r="I28" s="190"/>
      <c r="J28" s="190"/>
      <c r="K28" s="190"/>
      <c r="L28" s="190"/>
    </row>
  </sheetData>
  <sheetProtection algorithmName="SHA-512" hashValue="ZaVbpgHcQpMhqz+gyzWfcqEhMPQWnc8gudNttCQgMkJIQFeAeiiZsT6y8tBDp6RPZTvJke5Eh/lnbTVdyic5kQ==" saltValue="eGdhTa5vI//ZjFa+Z1z3GA=="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workbookViewId="0">
      <selection activeCell="A19" sqref="A19:XFD24"/>
    </sheetView>
  </sheetViews>
  <sheetFormatPr defaultColWidth="8.88671875" defaultRowHeight="13.2" x14ac:dyDescent="0.25"/>
  <cols>
    <col min="1" max="1" width="8.88671875" style="8"/>
    <col min="2" max="2" width="6.6640625" style="8" customWidth="1"/>
    <col min="3" max="3" width="11.109375" style="8" customWidth="1"/>
    <col min="4" max="4" width="8.88671875" style="8"/>
    <col min="5" max="5" width="6.6640625" style="8" customWidth="1"/>
    <col min="6" max="6" width="11.109375" style="8" customWidth="1"/>
    <col min="7" max="16384" width="8.88671875" style="8"/>
  </cols>
  <sheetData>
    <row r="1" spans="1:11" ht="15.6" x14ac:dyDescent="0.3">
      <c r="A1" s="208" t="s">
        <v>543</v>
      </c>
      <c r="B1" s="208"/>
      <c r="C1" s="208"/>
      <c r="D1" s="208"/>
      <c r="E1" s="208"/>
      <c r="F1" s="208"/>
      <c r="G1" s="208"/>
      <c r="H1" s="208"/>
      <c r="I1" s="208"/>
      <c r="J1" s="208"/>
      <c r="K1" s="162"/>
    </row>
    <row r="3" spans="1:11" ht="94.95" customHeight="1" x14ac:dyDescent="0.25">
      <c r="A3" s="186" t="s">
        <v>544</v>
      </c>
      <c r="B3" s="186"/>
      <c r="C3" s="186"/>
      <c r="D3" s="186"/>
      <c r="E3" s="186"/>
      <c r="F3" s="186"/>
      <c r="G3" s="186"/>
      <c r="H3" s="186"/>
      <c r="I3" s="186"/>
      <c r="J3" s="186"/>
      <c r="K3" s="125"/>
    </row>
    <row r="5" spans="1:11" ht="30" customHeight="1" x14ac:dyDescent="0.25">
      <c r="A5" s="186" t="s">
        <v>1320</v>
      </c>
      <c r="B5" s="186"/>
      <c r="C5" s="186"/>
      <c r="D5" s="186"/>
      <c r="E5" s="186"/>
      <c r="F5" s="186"/>
      <c r="G5" s="186"/>
      <c r="H5" s="186"/>
      <c r="I5" s="186"/>
      <c r="J5" s="186"/>
      <c r="K5" s="125"/>
    </row>
    <row r="7" spans="1:11" s="46" customFormat="1" ht="20.399999999999999" customHeight="1" x14ac:dyDescent="0.3">
      <c r="C7" s="261" t="s">
        <v>476</v>
      </c>
      <c r="D7" s="261"/>
      <c r="E7" s="63"/>
      <c r="F7" s="261" t="s">
        <v>545</v>
      </c>
      <c r="G7" s="261"/>
    </row>
    <row r="8" spans="1:11" ht="27" customHeight="1" x14ac:dyDescent="0.25">
      <c r="C8" s="61">
        <v>0.3</v>
      </c>
      <c r="D8" s="55">
        <f>C24</f>
        <v>0</v>
      </c>
      <c r="F8" s="61">
        <v>0.3</v>
      </c>
      <c r="G8" s="55">
        <f>H24</f>
        <v>0</v>
      </c>
    </row>
    <row r="9" spans="1:11" ht="27" customHeight="1" x14ac:dyDescent="0.25">
      <c r="C9" s="61">
        <v>0.5</v>
      </c>
      <c r="D9" s="55">
        <f>D24</f>
        <v>0</v>
      </c>
      <c r="F9" s="61">
        <v>0.5</v>
      </c>
      <c r="G9" s="55">
        <f>I24</f>
        <v>0</v>
      </c>
    </row>
    <row r="10" spans="1:11" ht="27" customHeight="1" x14ac:dyDescent="0.25">
      <c r="C10" s="61">
        <v>0.8</v>
      </c>
      <c r="D10" s="55">
        <f>E24</f>
        <v>0</v>
      </c>
      <c r="F10" s="61">
        <v>0.8</v>
      </c>
      <c r="G10" s="55">
        <f>J24</f>
        <v>0</v>
      </c>
    </row>
    <row r="11" spans="1:11" ht="27" customHeight="1" x14ac:dyDescent="0.25">
      <c r="C11" s="56" t="s">
        <v>508</v>
      </c>
      <c r="D11" s="124">
        <f>SUM(D8:D10)</f>
        <v>0</v>
      </c>
      <c r="F11" s="56" t="s">
        <v>508</v>
      </c>
      <c r="G11" s="124">
        <f>SUM(G8:G10)</f>
        <v>0</v>
      </c>
    </row>
    <row r="13" spans="1:11" x14ac:dyDescent="0.25">
      <c r="D13" s="258"/>
      <c r="G13" s="258"/>
    </row>
    <row r="14" spans="1:11" x14ac:dyDescent="0.25">
      <c r="D14" s="259"/>
      <c r="G14" s="259"/>
    </row>
    <row r="15" spans="1:11" ht="15" customHeight="1" x14ac:dyDescent="0.25">
      <c r="B15" s="257"/>
      <c r="C15" s="257"/>
      <c r="D15" s="257"/>
      <c r="E15" s="257"/>
      <c r="G15" s="260"/>
      <c r="H15" s="260"/>
      <c r="I15" s="260"/>
      <c r="J15" s="260"/>
    </row>
    <row r="16" spans="1:11" ht="12.75" customHeight="1" x14ac:dyDescent="0.25">
      <c r="B16" s="257"/>
      <c r="C16" s="257"/>
      <c r="D16" s="257"/>
      <c r="E16" s="257"/>
      <c r="G16" s="260"/>
      <c r="H16" s="260"/>
      <c r="I16" s="260"/>
      <c r="J16" s="260"/>
    </row>
    <row r="17" spans="2:11" ht="12.75" customHeight="1" x14ac:dyDescent="0.25">
      <c r="B17" s="121"/>
      <c r="C17" s="121"/>
      <c r="D17" s="121"/>
    </row>
    <row r="18" spans="2:11" ht="12.75" customHeight="1" x14ac:dyDescent="0.25">
      <c r="B18" s="121"/>
      <c r="C18" s="121"/>
      <c r="D18" s="121"/>
    </row>
    <row r="19" spans="2:11" s="122" customFormat="1" x14ac:dyDescent="0.25">
      <c r="C19" s="122" t="s">
        <v>1359</v>
      </c>
      <c r="H19" s="122" t="s">
        <v>1360</v>
      </c>
    </row>
    <row r="20" spans="2:11" s="122" customFormat="1" x14ac:dyDescent="0.25">
      <c r="C20" s="163">
        <v>0.3</v>
      </c>
      <c r="D20" s="163">
        <v>0.5</v>
      </c>
      <c r="E20" s="163">
        <v>0.8</v>
      </c>
      <c r="F20" s="163" t="s">
        <v>508</v>
      </c>
      <c r="H20" s="163">
        <v>0.3</v>
      </c>
      <c r="I20" s="163">
        <v>0.5</v>
      </c>
      <c r="J20" s="163">
        <v>0.8</v>
      </c>
      <c r="K20" s="163" t="s">
        <v>508</v>
      </c>
    </row>
    <row r="21" spans="2:11" s="122" customFormat="1" x14ac:dyDescent="0.25">
      <c r="C21" s="122">
        <f>IF(OR(Beneficiary!$A10="",Beneficiary!$C10="",Beneficiary!$E10=""),0,IF(Beneficiary!$A10="Census",0,ROUND(Beneficiary!$I10*(MSF!AB$5*(TASS!$C$13/TASS!$C$8)),0)))</f>
        <v>0</v>
      </c>
      <c r="D21" s="122">
        <f>IF(OR(Beneficiary!$A10="",Beneficiary!$C10="",Beneficiary!$E16=0),0,IF(Beneficiary!$A10="Census",ROUND(Beneficiary!$I10*(INDEX(LMI!$B$2:$B$441,MATCH(Beneficiary!$C$10,LMI!$A$2:$A$441,0))),0),ROUND(Beneficiary!$I10*(MSF!AC$5*(TASS!$C$13/TASS!$C$8)),0)))</f>
        <v>0</v>
      </c>
      <c r="E21" s="122">
        <f>IF(OR(Beneficiary!$A10="",Beneficiary!$C10="",Beneficiary!$E16=0),0,IF(Beneficiary!$A10="Census",ROUND(Beneficiary!$I10*(INDEX(LMI!$C$2:$C$441,MATCH(Beneficiary!$C$10,LMI!$A$2:$A$441,0)))-Beneficiary!$I10*(INDEX(LMI!$B$2:$B$441,MATCH(Beneficiary!$C$10,LMI!$A$2:$A$441,0))),0),ROUND(Beneficiary!$I10*(MSF!AD$5*(TASS!$C$13/TASS!$C$8)),0)))</f>
        <v>0</v>
      </c>
      <c r="F21" s="122">
        <f>SUM(C21:E21)</f>
        <v>0</v>
      </c>
      <c r="H21" s="122">
        <f>IF(OR(Beneficiary!$A10="",Beneficiary!$C10="",Beneficiary!$E16=0),0,IF(Beneficiary!$A10="Census",0,ROUND(Beneficiary!$I10*(MSF!AB$7*(TASS!$C$13/TASS!$C$8)),0)))</f>
        <v>0</v>
      </c>
      <c r="I21" s="122">
        <f>IF(OR(Beneficiary!$A10="",Beneficiary!$C10="",Beneficiary!$E16=0),0,IF(Beneficiary!$A10="Census",ROUND(Beneficiary!$I10*(INDEX(LMI!$G$2:$G$441,MATCH(Beneficiary!$C$10,LMI!$A$2:$A$441,0)))*INDEX('Other Dem'!$C$2:$C$441,MATCH(Beneficiary!$C$10,'Other Dem'!$A$2:$A$441,0)),0),ROUND(Beneficiary!$I10*(MSF!AC$7*(TASS!$C$13/TASS!$C$8)),0)))</f>
        <v>0</v>
      </c>
      <c r="J21" s="122">
        <f>IF(OR(Beneficiary!$A10="",Beneficiary!$C10="",Beneficiary!$E16=0),0,IF(Beneficiary!$A10="Census",ROUND(ROUND(Beneficiary!$I10*(INDEX(LMI!$C$2:$C$441,MATCH(Beneficiary!$C10,LMI!$A$2:$A$441,0)))-Beneficiary!$I10*(INDEX(LMI!$B$2:$B$441,MATCH(Beneficiary!$C10,LMI!$A$2:$A$441,0))),0)/(Beneficiary!$I10*(INDEX(LMI!$E$2:$E$441,MATCH(Beneficiary!$C10,LMI!$A$2:$A$441,0))))*(INDEX('Other Dem'!$C$2:$C$441,MATCH(Beneficiary!$C10,'Other Dem'!$A$2:$A$441,0))),0),ROUND(Beneficiary!$I10*(MSF!AD$7*(TASS!$C$13/TASS!$C$8)),0)))</f>
        <v>0</v>
      </c>
      <c r="K21" s="122">
        <f>SUM(H21:J21)</f>
        <v>0</v>
      </c>
    </row>
    <row r="22" spans="2:11" s="122" customFormat="1" x14ac:dyDescent="0.25">
      <c r="C22" s="122">
        <f>IF(OR(Beneficiary!$A11="",Beneficiary!$C11="",Beneficiary!$E11=""),0,IF(Beneficiary!$A11="Census",0,ROUND(Beneficiary!$I11*(MSF!AB$5*(TASS!$C$13/TASS!$C$8)),0)))</f>
        <v>0</v>
      </c>
      <c r="D22" s="122">
        <f>IF(OR(Beneficiary!$A11="",Beneficiary!$C11="",Beneficiary!$E17=0),0,IF(Beneficiary!$A11="Census",ROUND(Beneficiary!$I11*(INDEX(LMI!$B$2:$B$441,MATCH(Beneficiary!$C$10,LMI!$A$2:$A$441,0))),0),ROUND(Beneficiary!$I11*(MSF!AC$5*(TASS!$C$13/TASS!$C$8)),0)))</f>
        <v>0</v>
      </c>
      <c r="E22" s="122">
        <f>IF(OR(Beneficiary!$A11="",Beneficiary!$C11="",Beneficiary!$E17=0),0,IF(Beneficiary!$A11="Census",ROUND(Beneficiary!$I11*(INDEX(LMI!$C$2:$C$441,MATCH(Beneficiary!$C$10,LMI!$A$2:$A$441,0)))-Beneficiary!$I11*(INDEX(LMI!$B$2:$B$441,MATCH(Beneficiary!$C$10,LMI!$A$2:$A$441,0))),0),ROUND(Beneficiary!$I11*(MSF!AD$5*(TASS!$C$13/TASS!$C$8)),0)))</f>
        <v>0</v>
      </c>
      <c r="F22" s="122">
        <f>SUM(C22:E22)</f>
        <v>0</v>
      </c>
      <c r="H22" s="122">
        <f>IF(OR(Beneficiary!$A11="",Beneficiary!$C11="",Beneficiary!$E17=0),0,IF(Beneficiary!$A11="Census",0,ROUND(Beneficiary!$I11*(MSF!AB$7*(TASS!$C$13/TASS!$C$8)),0)))</f>
        <v>0</v>
      </c>
      <c r="I22" s="122">
        <f>IF(OR(Beneficiary!$A11="",Beneficiary!$C11="",Beneficiary!$E17=0),0,IF(Beneficiary!$A11="Census",ROUND(Beneficiary!$I11*(INDEX(LMI!$G$2:$G$441,MATCH(Beneficiary!$C$10,LMI!$A$2:$A$441,0)))*INDEX('Other Dem'!$C$2:$C$441,MATCH(Beneficiary!$C$10,'Other Dem'!$A$2:$A$441,0)),0),ROUND(Beneficiary!$I11*(MSF!AC$7*(TASS!$C$13/TASS!$C$8)),0)))</f>
        <v>0</v>
      </c>
      <c r="J22" s="122">
        <f>IF(OR(Beneficiary!$A11="",Beneficiary!$C11="",Beneficiary!$E17=0),0,IF(Beneficiary!$A11="Census",ROUND(ROUND(Beneficiary!$I11*(INDEX(LMI!$C$2:$C$441,MATCH(Beneficiary!$C11,LMI!$A$2:$A$441,0)))-Beneficiary!$I11*(INDEX(LMI!$B$2:$B$441,MATCH(Beneficiary!$C11,LMI!$A$2:$A$441,0))),0)/(Beneficiary!$I11*(INDEX(LMI!$E$2:$E$441,MATCH(Beneficiary!$C11,LMI!$A$2:$A$441,0))))*(INDEX('Other Dem'!$C$2:$C$441,MATCH(Beneficiary!$C11,'Other Dem'!$A$2:$A$441,0))),0),ROUND(Beneficiary!$I11*(MSF!AD$7*(TASS!$C$13/TASS!$C$8)),0)))</f>
        <v>0</v>
      </c>
      <c r="K22" s="122">
        <f>SUM(H22:J22)</f>
        <v>0</v>
      </c>
    </row>
    <row r="23" spans="2:11" s="122" customFormat="1" x14ac:dyDescent="0.25">
      <c r="C23" s="122">
        <f>IF(OR(Beneficiary!$A12="",Beneficiary!$C12="",Beneficiary!$E12=""),0,IF(Beneficiary!$A12="Census",0,ROUND(Beneficiary!$I12*(MSF!AB$5*(TASS!$C$13/TASS!$C$8)),0)))</f>
        <v>0</v>
      </c>
      <c r="D23" s="122">
        <f>IF(OR(Beneficiary!$A12="",Beneficiary!$C12="",Beneficiary!$E18=0),0,IF(Beneficiary!$A12="Census",ROUND(Beneficiary!$I12*(INDEX(LMI!$B$2:$B$441,MATCH(Beneficiary!$C$10,LMI!$A$2:$A$441,0))),0),ROUND(Beneficiary!$I12*(MSF!AC$5*(TASS!$C$13/TASS!$C$8)),0)))</f>
        <v>0</v>
      </c>
      <c r="E23" s="122">
        <f>IF(OR(Beneficiary!$A12="",Beneficiary!$C12="",Beneficiary!$E18=0),0,IF(Beneficiary!$A12="Census",ROUND(Beneficiary!$I12*(INDEX(LMI!$C$2:$C$441,MATCH(Beneficiary!$C$10,LMI!$A$2:$A$441,0)))-Beneficiary!$I12*(INDEX(LMI!$B$2:$B$441,MATCH(Beneficiary!$C$10,LMI!$A$2:$A$441,0))),0),ROUND(Beneficiary!$I12*(MSF!AD$5*(TASS!$C$13/TASS!$C$8)),0)))</f>
        <v>0</v>
      </c>
      <c r="F23" s="122">
        <f>SUM(C23:E23)</f>
        <v>0</v>
      </c>
      <c r="H23" s="122">
        <f>IF(OR(Beneficiary!$A12="",Beneficiary!$C12="",Beneficiary!$E18=0),0,IF(Beneficiary!$A12="Census",0,ROUND(Beneficiary!$I12*(MSF!AB$7*(TASS!$C$13/TASS!$C$8)),0)))</f>
        <v>0</v>
      </c>
      <c r="I23" s="122">
        <f>IF(OR(Beneficiary!$A12="",Beneficiary!$C12="",Beneficiary!$E18=0),0,IF(Beneficiary!$A12="Census",ROUND(Beneficiary!$I12*(INDEX(LMI!$G$2:$G$441,MATCH(Beneficiary!$C$10,LMI!$A$2:$A$441,0)))*INDEX('Other Dem'!$C$2:$C$441,MATCH(Beneficiary!$C$10,'Other Dem'!$A$2:$A$441,0)),0),ROUND(Beneficiary!$I12*(MSF!AC$7*(TASS!$C$13/TASS!$C$8)),0)))</f>
        <v>0</v>
      </c>
      <c r="J23" s="122">
        <f>IF(OR(Beneficiary!$A12="",Beneficiary!$C12="",Beneficiary!$E18=0),0,IF(Beneficiary!$A12="Census",ROUND(ROUND(Beneficiary!$I12*(INDEX(LMI!$C$2:$C$441,MATCH(Beneficiary!$C12,LMI!$A$2:$A$441,0)))-Beneficiary!$I12*(INDEX(LMI!$B$2:$B$441,MATCH(Beneficiary!$C12,LMI!$A$2:$A$441,0))),0)/(Beneficiary!$I12*(INDEX(LMI!$E$2:$E$441,MATCH(Beneficiary!$C12,LMI!$A$2:$A$441,0))))*(INDEX('Other Dem'!$C$2:$C$441,MATCH(Beneficiary!$C12,'Other Dem'!$A$2:$A$441,0))),0),ROUND(Beneficiary!$I12*(MSF!AD$7*(TASS!$C$13/TASS!$C$8)),0)))</f>
        <v>0</v>
      </c>
      <c r="K23" s="122">
        <f>SUM(H23:J23)</f>
        <v>0</v>
      </c>
    </row>
    <row r="24" spans="2:11" s="122" customFormat="1" x14ac:dyDescent="0.25">
      <c r="C24" s="122">
        <f>SUM(C21:C23)</f>
        <v>0</v>
      </c>
      <c r="D24" s="122">
        <f t="shared" ref="D24:F24" si="0">SUM(D21:D23)</f>
        <v>0</v>
      </c>
      <c r="E24" s="122">
        <f t="shared" si="0"/>
        <v>0</v>
      </c>
      <c r="F24" s="122">
        <f t="shared" si="0"/>
        <v>0</v>
      </c>
      <c r="H24" s="122">
        <f>SUM(H21:H23)</f>
        <v>0</v>
      </c>
      <c r="I24" s="122">
        <f t="shared" ref="I24:K24" si="1">SUM(I21:I23)</f>
        <v>0</v>
      </c>
      <c r="J24" s="122">
        <f t="shared" si="1"/>
        <v>0</v>
      </c>
      <c r="K24" s="122">
        <f t="shared" si="1"/>
        <v>0</v>
      </c>
    </row>
  </sheetData>
  <sheetProtection algorithmName="SHA-512" hashValue="KUaRSyGILSvozp/CAFg3wWCQUJ6SkIBlUrLXpFlOo11cOnnoW8iSR3CilA8eQB3+1suozau0x7PY30eeGPrTVA==" saltValue="3Ux2mX1k4NnGFPgbbalYMg=="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0"/>
  <sheetViews>
    <sheetView showGridLines="0" topLeftCell="A5" workbookViewId="0">
      <selection activeCell="A28" sqref="A28:XFD30"/>
    </sheetView>
  </sheetViews>
  <sheetFormatPr defaultColWidth="8.88671875" defaultRowHeight="13.2" x14ac:dyDescent="0.25"/>
  <cols>
    <col min="1" max="11" width="10" style="8" customWidth="1"/>
    <col min="12" max="12" width="11" style="8" bestFit="1" customWidth="1"/>
    <col min="13" max="16384" width="8.88671875" style="8"/>
  </cols>
  <sheetData>
    <row r="1" spans="1:12" ht="15.6" x14ac:dyDescent="0.3">
      <c r="A1" s="208" t="s">
        <v>525</v>
      </c>
      <c r="B1" s="208"/>
      <c r="C1" s="208"/>
      <c r="D1" s="208"/>
      <c r="E1" s="208"/>
      <c r="F1" s="208"/>
      <c r="G1" s="208"/>
      <c r="H1" s="208"/>
      <c r="I1" s="208"/>
      <c r="J1" s="208"/>
      <c r="K1" s="208"/>
    </row>
    <row r="3" spans="1:12" ht="28.5" customHeight="1" x14ac:dyDescent="0.25">
      <c r="A3" s="186" t="s">
        <v>1323</v>
      </c>
      <c r="B3" s="186"/>
      <c r="C3" s="186"/>
      <c r="D3" s="186"/>
      <c r="E3" s="186"/>
      <c r="F3" s="186"/>
      <c r="G3" s="186"/>
      <c r="H3" s="186"/>
      <c r="I3" s="186"/>
      <c r="J3" s="186"/>
      <c r="K3" s="186"/>
    </row>
    <row r="4" spans="1:12" x14ac:dyDescent="0.25">
      <c r="A4" s="186"/>
      <c r="B4" s="186"/>
      <c r="C4" s="186"/>
      <c r="D4" s="186"/>
      <c r="E4" s="186"/>
      <c r="F4" s="186"/>
      <c r="G4" s="186"/>
      <c r="H4" s="186"/>
      <c r="I4" s="186"/>
      <c r="J4" s="186"/>
      <c r="K4" s="186"/>
    </row>
    <row r="5" spans="1:12" x14ac:dyDescent="0.25">
      <c r="A5" s="102"/>
      <c r="B5" s="102"/>
      <c r="C5" s="102"/>
      <c r="D5" s="102"/>
      <c r="E5" s="102"/>
      <c r="F5" s="102"/>
      <c r="G5" s="102"/>
      <c r="H5" s="102"/>
      <c r="I5" s="102"/>
      <c r="J5" s="102"/>
      <c r="K5" s="102"/>
    </row>
    <row r="6" spans="1:12" x14ac:dyDescent="0.25">
      <c r="A6" s="157" t="s">
        <v>541</v>
      </c>
      <c r="B6" s="102"/>
      <c r="C6" s="102"/>
      <c r="D6" s="102"/>
      <c r="E6" s="102"/>
      <c r="F6" s="102"/>
      <c r="G6" s="102"/>
      <c r="H6" s="102"/>
      <c r="I6" s="102"/>
      <c r="J6" s="102"/>
      <c r="K6" s="102"/>
    </row>
    <row r="7" spans="1:12" x14ac:dyDescent="0.25">
      <c r="A7" s="8" t="s">
        <v>526</v>
      </c>
      <c r="E7" s="8" t="s">
        <v>531</v>
      </c>
    </row>
    <row r="8" spans="1:12" x14ac:dyDescent="0.25">
      <c r="A8" s="8" t="s">
        <v>527</v>
      </c>
      <c r="E8" s="8" t="s">
        <v>532</v>
      </c>
    </row>
    <row r="9" spans="1:12" x14ac:dyDescent="0.25">
      <c r="A9" s="8" t="s">
        <v>528</v>
      </c>
      <c r="E9" s="8" t="s">
        <v>533</v>
      </c>
    </row>
    <row r="10" spans="1:12" x14ac:dyDescent="0.25">
      <c r="A10" s="8" t="s">
        <v>529</v>
      </c>
      <c r="E10" s="8" t="s">
        <v>534</v>
      </c>
    </row>
    <row r="11" spans="1:12" x14ac:dyDescent="0.25">
      <c r="A11" s="8" t="s">
        <v>530</v>
      </c>
      <c r="E11" s="8" t="s">
        <v>535</v>
      </c>
    </row>
    <row r="12" spans="1:12" ht="13.8" thickBot="1" x14ac:dyDescent="0.3"/>
    <row r="13" spans="1:12" ht="24" customHeight="1" thickBot="1" x14ac:dyDescent="0.3">
      <c r="A13" s="262" t="s">
        <v>536</v>
      </c>
      <c r="B13" s="263"/>
      <c r="C13" s="263"/>
      <c r="D13" s="263"/>
      <c r="E13" s="263"/>
      <c r="F13" s="263"/>
      <c r="G13" s="263"/>
      <c r="H13" s="263"/>
      <c r="I13" s="263"/>
      <c r="J13" s="263"/>
      <c r="K13" s="264"/>
    </row>
    <row r="14" spans="1:12" ht="24" customHeight="1" x14ac:dyDescent="0.25">
      <c r="A14" s="169">
        <v>1</v>
      </c>
      <c r="B14" s="170">
        <v>2</v>
      </c>
      <c r="C14" s="170">
        <v>3</v>
      </c>
      <c r="D14" s="170">
        <v>4</v>
      </c>
      <c r="E14" s="170">
        <v>5</v>
      </c>
      <c r="F14" s="170">
        <v>6</v>
      </c>
      <c r="G14" s="170">
        <v>7</v>
      </c>
      <c r="H14" s="170">
        <v>8</v>
      </c>
      <c r="I14" s="170">
        <v>9</v>
      </c>
      <c r="J14" s="170">
        <v>10</v>
      </c>
      <c r="K14" s="171" t="s">
        <v>508</v>
      </c>
    </row>
    <row r="15" spans="1:12" ht="36" customHeight="1" thickBot="1" x14ac:dyDescent="0.3">
      <c r="A15" s="172">
        <f>SUM(A28:A30)</f>
        <v>0</v>
      </c>
      <c r="B15" s="173">
        <f t="shared" ref="B15:J15" si="0">SUM(B28:B30)</f>
        <v>0</v>
      </c>
      <c r="C15" s="173">
        <f t="shared" si="0"/>
        <v>0</v>
      </c>
      <c r="D15" s="173">
        <f t="shared" si="0"/>
        <v>0</v>
      </c>
      <c r="E15" s="173">
        <f t="shared" si="0"/>
        <v>0</v>
      </c>
      <c r="F15" s="173">
        <f t="shared" si="0"/>
        <v>0</v>
      </c>
      <c r="G15" s="173">
        <f t="shared" si="0"/>
        <v>0</v>
      </c>
      <c r="H15" s="173">
        <f t="shared" si="0"/>
        <v>0</v>
      </c>
      <c r="I15" s="173">
        <f t="shared" si="0"/>
        <v>0</v>
      </c>
      <c r="J15" s="173">
        <f t="shared" si="0"/>
        <v>0</v>
      </c>
      <c r="K15" s="174">
        <f>SUM(A15:J15)</f>
        <v>0</v>
      </c>
      <c r="L15" s="115"/>
    </row>
    <row r="16" spans="1:12" ht="15.6" x14ac:dyDescent="0.25">
      <c r="L16" s="115"/>
    </row>
    <row r="17" spans="1:12" x14ac:dyDescent="0.25">
      <c r="A17" s="53" t="s">
        <v>537</v>
      </c>
    </row>
    <row r="18" spans="1:12" ht="30" customHeight="1" x14ac:dyDescent="0.25">
      <c r="A18" s="186" t="s">
        <v>540</v>
      </c>
      <c r="B18" s="186"/>
      <c r="C18" s="186"/>
      <c r="D18" s="186"/>
      <c r="E18" s="186"/>
      <c r="F18" s="186"/>
      <c r="G18" s="186"/>
      <c r="H18" s="186"/>
      <c r="I18" s="186"/>
      <c r="J18" s="186"/>
      <c r="K18" s="186"/>
    </row>
    <row r="20" spans="1:12" x14ac:dyDescent="0.25">
      <c r="A20" s="8" t="s">
        <v>542</v>
      </c>
    </row>
    <row r="22" spans="1:12" ht="24" customHeight="1" x14ac:dyDescent="0.25">
      <c r="A22" s="190" t="s">
        <v>538</v>
      </c>
      <c r="B22" s="190"/>
      <c r="C22" s="190"/>
      <c r="D22" s="190"/>
      <c r="E22" s="175">
        <f>SUM(L28:L30)</f>
        <v>0</v>
      </c>
      <c r="F22" s="265"/>
      <c r="G22" s="265"/>
      <c r="H22" s="265"/>
      <c r="I22" s="265"/>
      <c r="J22" s="265"/>
      <c r="K22" s="265"/>
    </row>
    <row r="23" spans="1:12" ht="24" customHeight="1" x14ac:dyDescent="0.25">
      <c r="A23" s="190" t="s">
        <v>539</v>
      </c>
      <c r="B23" s="190"/>
      <c r="C23" s="190"/>
      <c r="D23" s="190"/>
      <c r="E23" s="176">
        <f>K15-E22</f>
        <v>0</v>
      </c>
      <c r="F23" s="265"/>
      <c r="G23" s="265"/>
      <c r="H23" s="265"/>
      <c r="I23" s="265"/>
      <c r="J23" s="265"/>
      <c r="K23" s="265"/>
    </row>
    <row r="27" spans="1:12" x14ac:dyDescent="0.25">
      <c r="A27" s="177">
        <v>1</v>
      </c>
      <c r="B27" s="177">
        <v>2</v>
      </c>
      <c r="C27" s="177">
        <v>3</v>
      </c>
      <c r="D27" s="177">
        <v>4</v>
      </c>
      <c r="E27" s="177">
        <v>5</v>
      </c>
      <c r="F27" s="177">
        <v>6</v>
      </c>
      <c r="G27" s="177">
        <v>7</v>
      </c>
      <c r="H27" s="177">
        <v>8</v>
      </c>
      <c r="I27" s="177">
        <v>9</v>
      </c>
      <c r="J27" s="177">
        <v>10</v>
      </c>
      <c r="K27" s="177" t="s">
        <v>508</v>
      </c>
      <c r="L27" s="177" t="s">
        <v>1365</v>
      </c>
    </row>
    <row r="28" spans="1:12" s="122" customFormat="1" x14ac:dyDescent="0.25">
      <c r="A28" s="122">
        <f>IF(OR(Beneficiary!$A10="",Beneficiary!$C10="",Beneficiary!$E10=""),0,IF(Beneficiary!$A10="Census",ROUND(Beneficiary!$I10*(INDEX(Race!B$2:B$441,MATCH(Beneficiary!$C10,Race!$A$2:$A$441,0))),0),ROUND(Beneficiary!$I10*(MSF!I$7*(TASS!$C$13/TASS!$C$8)),0)))</f>
        <v>0</v>
      </c>
      <c r="B28" s="122">
        <f>IF(OR(Beneficiary!$A10="",Beneficiary!$C10="",Beneficiary!$E10=""),0,IF(Beneficiary!$A10="Census",ROUND(Beneficiary!$I10*(INDEX(Race!C$2:C$441,MATCH(Beneficiary!$C10,Race!$A$2:$A$441,0))),0),ROUND(Beneficiary!$I10*(MSF!J$7*(TASS!$C$13/TASS!$C$8)),0)))</f>
        <v>0</v>
      </c>
      <c r="C28" s="122">
        <f>IF(OR(Beneficiary!$A10="",Beneficiary!$C10="",Beneficiary!$E10=""),0,IF(Beneficiary!$A10="Census",ROUND(Beneficiary!$I10*(INDEX(Race!D$2:D$441,MATCH(Beneficiary!$C10,Race!$A$2:$A$441,0))),0),ROUND(Beneficiary!$I10*(MSF!K$7*(TASS!$C$13/TASS!$C$8)),0)))</f>
        <v>0</v>
      </c>
      <c r="D28" s="122">
        <f>IF(OR(Beneficiary!$A10="",Beneficiary!$C10="",Beneficiary!$E10=""),0,IF(Beneficiary!$A10="Census",ROUND(Beneficiary!$I10*(INDEX(Race!E$2:E$441,MATCH(Beneficiary!$C10,Race!$A$2:$A$441,0))),0),ROUND(Beneficiary!$I10*(MSF!L$7*(TASS!$C$13/TASS!$C$8)),0)))</f>
        <v>0</v>
      </c>
      <c r="E28" s="122">
        <f>IF(OR(Beneficiary!$A10="",Beneficiary!$C10="",Beneficiary!$E10=""),0,IF(Beneficiary!$A10="Census",ROUND(Beneficiary!$I10*(INDEX(Race!F$2:F$441,MATCH(Beneficiary!$C10,Race!$A$2:$A$441,0))),0),ROUND(Beneficiary!$I10*(MSF!M$7*(TASS!$C$13/TASS!$C$8)),0)))</f>
        <v>0</v>
      </c>
      <c r="F28" s="122">
        <f>IF(OR(Beneficiary!$A10="",Beneficiary!$C10="",Beneficiary!$E10=""),0,IF(Beneficiary!$A10="Census",ROUND(Beneficiary!$I10*(INDEX(Race!G$2:G$441,MATCH(Beneficiary!$C10,Race!$A$2:$A$441,0))),0),ROUND(Beneficiary!$I10*(MSF!N$7*(TASS!$C$13/TASS!$C$8)),0)))</f>
        <v>0</v>
      </c>
      <c r="G28" s="122">
        <f>IF(OR(Beneficiary!$A10="",Beneficiary!$C10="",Beneficiary!$E10=""),0,IF(Beneficiary!$A10="Census",ROUND(Beneficiary!$I10*(INDEX(Race!H$2:H$441,MATCH(Beneficiary!$C10,Race!$A$2:$A$441,0))),0),ROUND(Beneficiary!$I10*(MSF!O$7*(TASS!$C$13/TASS!$C$8)),0)))</f>
        <v>0</v>
      </c>
      <c r="H28" s="122">
        <f>IF(OR(Beneficiary!$A10="",Beneficiary!$C10="",Beneficiary!$E10=""),0,IF(Beneficiary!$A10="Census",ROUND(Beneficiary!$I10*(INDEX(Race!I$2:I$441,MATCH(Beneficiary!$C10,Race!$A$2:$A$441,0))),0),ROUND(Beneficiary!$I10*(MSF!P$7*(TASS!$C$13/TASS!$C$8)),0)))</f>
        <v>0</v>
      </c>
      <c r="I28" s="122">
        <f>IF(OR(Beneficiary!$A10="",Beneficiary!$C10="",Beneficiary!$E10=""),0,IF(Beneficiary!$A10="Census",ROUND(Beneficiary!$I10*(INDEX(Race!J$2:J$441,MATCH(Beneficiary!$C10,Race!$A$2:$A$441,0))),0),ROUND(Beneficiary!$I10*(MSF!Q$7*(TASS!$C$13/TASS!$C$8)),0)))</f>
        <v>0</v>
      </c>
      <c r="J28" s="122">
        <f>IF(OR(Beneficiary!$A10="",Beneficiary!$C10="",Beneficiary!$E10=""),0,IF(Beneficiary!$A10="Census",ROUND(Beneficiary!$I10*(INDEX(Race!K$2:K$441,MATCH(Beneficiary!$C10,Race!$A$2:$A$441,0))),0),ROUND(Beneficiary!$I10*(MSF!R$7*(TASS!$C$13/TASS!$C$8)),0)))</f>
        <v>0</v>
      </c>
      <c r="K28" s="122">
        <f>IF(OR(Beneficiary!$A10="",Beneficiary!$C10="",Beneficiary!$E10=""),0,IF(Beneficiary!$A10="Census",ROUND(Beneficiary!$I10*(INDEX(Race!L$2:L$441,MATCH(Beneficiary!$C10,Race!$A$2:$A$441,0))),0),ROUND(Beneficiary!$I10*(MSF!S$7*(TASS!$C$13/TASS!$C$8)),0)))</f>
        <v>0</v>
      </c>
      <c r="L28" s="122">
        <f>IF(OR(Beneficiary!$A10="",Beneficiary!$C10="",Beneficiary!$E10=""),0,IF(Beneficiary!$A10="Census",ROUND(Beneficiary!$I10*(INDEX(Race!M$2:M$441,MATCH(Beneficiary!$C10,Race!$A$2:$A$441,0))),0),ROUND(Beneficiary!$I10*(MSF!T$7*(TASS!$C$13/TASS!$C$8)),0)))</f>
        <v>0</v>
      </c>
    </row>
    <row r="29" spans="1:12" s="122" customFormat="1" x14ac:dyDescent="0.25">
      <c r="A29" s="122">
        <f>IF(OR(Beneficiary!$A11="",Beneficiary!$C11="",Beneficiary!$E11=""),0,IF(Beneficiary!$A11="Census",ROUND(Beneficiary!$I11*(INDEX(Race!B$2:B$441,MATCH(Beneficiary!$C11,Race!$A$2:$A$441,0))),0),ROUND(Beneficiary!$I11*(MSF!I$7*(TASS!$C$13/TASS!$C$8)),0)))</f>
        <v>0</v>
      </c>
      <c r="B29" s="122">
        <f>IF(OR(Beneficiary!$A11="",Beneficiary!$C11="",Beneficiary!$E11=""),0,IF(Beneficiary!$A11="Census",ROUND(Beneficiary!$I11*(INDEX(Race!C$2:C$441,MATCH(Beneficiary!$C11,Race!$A$2:$A$441,0))),0),ROUND(Beneficiary!$I11*(MSF!J$7*(TASS!$C$13/TASS!$C$8)),0)))</f>
        <v>0</v>
      </c>
      <c r="C29" s="122">
        <f>IF(OR(Beneficiary!$A11="",Beneficiary!$C11="",Beneficiary!$E11=""),0,IF(Beneficiary!$A11="Census",ROUND(Beneficiary!$I11*(INDEX(Race!D$2:D$441,MATCH(Beneficiary!$C11,Race!$A$2:$A$441,0))),0),ROUND(Beneficiary!$I11*(MSF!K$7*(TASS!$C$13/TASS!$C$8)),0)))</f>
        <v>0</v>
      </c>
      <c r="D29" s="122">
        <f>IF(OR(Beneficiary!$A11="",Beneficiary!$C11="",Beneficiary!$E11=""),0,IF(Beneficiary!$A11="Census",ROUND(Beneficiary!$I11*(INDEX(Race!E$2:E$441,MATCH(Beneficiary!$C11,Race!$A$2:$A$441,0))),0),ROUND(Beneficiary!$I11*(MSF!L$7*(TASS!$C$13/TASS!$C$8)),0)))</f>
        <v>0</v>
      </c>
      <c r="E29" s="122">
        <f>IF(OR(Beneficiary!$A11="",Beneficiary!$C11="",Beneficiary!$E11=""),0,IF(Beneficiary!$A11="Census",ROUND(Beneficiary!$I11*(INDEX(Race!F$2:F$441,MATCH(Beneficiary!$C11,Race!$A$2:$A$441,0))),0),ROUND(Beneficiary!$I11*(MSF!M$7*(TASS!$C$13/TASS!$C$8)),0)))</f>
        <v>0</v>
      </c>
      <c r="F29" s="122">
        <f>IF(OR(Beneficiary!$A11="",Beneficiary!$C11="",Beneficiary!$E11=""),0,IF(Beneficiary!$A11="Census",ROUND(Beneficiary!$I11*(INDEX(Race!G$2:G$441,MATCH(Beneficiary!$C11,Race!$A$2:$A$441,0))),0),ROUND(Beneficiary!$I11*(MSF!N$7*(TASS!$C$13/TASS!$C$8)),0)))</f>
        <v>0</v>
      </c>
      <c r="G29" s="122">
        <f>IF(OR(Beneficiary!$A11="",Beneficiary!$C11="",Beneficiary!$E11=""),0,IF(Beneficiary!$A11="Census",ROUND(Beneficiary!$I11*(INDEX(Race!H$2:H$441,MATCH(Beneficiary!$C11,Race!$A$2:$A$441,0))),0),ROUND(Beneficiary!$I11*(MSF!O$7*(TASS!$C$13/TASS!$C$8)),0)))</f>
        <v>0</v>
      </c>
      <c r="H29" s="122">
        <f>IF(OR(Beneficiary!$A11="",Beneficiary!$C11="",Beneficiary!$E11=""),0,IF(Beneficiary!$A11="Census",ROUND(Beneficiary!$I11*(INDEX(Race!I$2:I$441,MATCH(Beneficiary!$C11,Race!$A$2:$A$441,0))),0),ROUND(Beneficiary!$I11*(MSF!P$7*(TASS!$C$13/TASS!$C$8)),0)))</f>
        <v>0</v>
      </c>
      <c r="I29" s="122">
        <f>IF(OR(Beneficiary!$A11="",Beneficiary!$C11="",Beneficiary!$E11=""),0,IF(Beneficiary!$A11="Census",ROUND(Beneficiary!$I11*(INDEX(Race!J$2:J$441,MATCH(Beneficiary!$C11,Race!$A$2:$A$441,0))),0),ROUND(Beneficiary!$I11*(MSF!Q$7*(TASS!$C$13/TASS!$C$8)),0)))</f>
        <v>0</v>
      </c>
      <c r="J29" s="122">
        <f>IF(OR(Beneficiary!$A11="",Beneficiary!$C11="",Beneficiary!$E11=""),0,IF(Beneficiary!$A11="Census",ROUND(Beneficiary!$I11*(INDEX(Race!K$2:K$441,MATCH(Beneficiary!$C11,Race!$A$2:$A$441,0))),0),ROUND(Beneficiary!$I11*(MSF!R$7*(TASS!$C$13/TASS!$C$8)),0)))</f>
        <v>0</v>
      </c>
      <c r="K29" s="122">
        <f>IF(OR(Beneficiary!$A11="",Beneficiary!$C11="",Beneficiary!$E11=""),0,IF(Beneficiary!$A11="Census",ROUND(Beneficiary!$I11*(INDEX(Race!L$2:L$441,MATCH(Beneficiary!$C11,Race!$A$2:$A$441,0))),0),ROUND(Beneficiary!$I11*(MSF!S$7*(TASS!$C$13/TASS!$C$8)),0)))</f>
        <v>0</v>
      </c>
      <c r="L29" s="122">
        <f>IF(OR(Beneficiary!$A11="",Beneficiary!$C11="",Beneficiary!$E11=""),0,IF(Beneficiary!$A11="Census",ROUND(Beneficiary!$I11*(INDEX(Race!M$2:M$441,MATCH(Beneficiary!$C11,Race!$A$2:$A$441,0))),0),ROUND(Beneficiary!$I11*(MSF!T$7*(TASS!$C$13/TASS!$C$8)),0)))</f>
        <v>0</v>
      </c>
    </row>
    <row r="30" spans="1:12" s="122" customFormat="1" x14ac:dyDescent="0.25">
      <c r="A30" s="122">
        <f>IF(OR(Beneficiary!$A12="",Beneficiary!$C12="",Beneficiary!$E12=""),0,IF(Beneficiary!$A12="Census",ROUND(Beneficiary!$I12*(INDEX(Race!B$2:B$441,MATCH(Beneficiary!$C12,Race!$A$2:$A$441,0))),0),ROUND(Beneficiary!$I12*(MSF!I$7*(TASS!$C$13/TASS!$C$8)),0)))</f>
        <v>0</v>
      </c>
      <c r="B30" s="122">
        <f>IF(OR(Beneficiary!$A12="",Beneficiary!$C12="",Beneficiary!$E12=""),0,IF(Beneficiary!$A12="Census",ROUND(Beneficiary!$I12*(INDEX(Race!C$2:C$441,MATCH(Beneficiary!$C12,Race!$A$2:$A$441,0))),0),ROUND(Beneficiary!$I12*(MSF!J$7*(TASS!$C$13/TASS!$C$8)),0)))</f>
        <v>0</v>
      </c>
      <c r="C30" s="122">
        <f>IF(OR(Beneficiary!$A12="",Beneficiary!$C12="",Beneficiary!$E12=""),0,IF(Beneficiary!$A12="Census",ROUND(Beneficiary!$I12*(INDEX(Race!D$2:D$441,MATCH(Beneficiary!$C12,Race!$A$2:$A$441,0))),0),ROUND(Beneficiary!$I12*(MSF!K$7*(TASS!$C$13/TASS!$C$8)),0)))</f>
        <v>0</v>
      </c>
      <c r="D30" s="122">
        <f>IF(OR(Beneficiary!$A12="",Beneficiary!$C12="",Beneficiary!$E12=""),0,IF(Beneficiary!$A12="Census",ROUND(Beneficiary!$I12*(INDEX(Race!E$2:E$441,MATCH(Beneficiary!$C12,Race!$A$2:$A$441,0))),0),ROUND(Beneficiary!$I12*(MSF!L$7*(TASS!$C$13/TASS!$C$8)),0)))</f>
        <v>0</v>
      </c>
      <c r="E30" s="122">
        <f>IF(OR(Beneficiary!$A12="",Beneficiary!$C12="",Beneficiary!$E12=""),0,IF(Beneficiary!$A12="Census",ROUND(Beneficiary!$I12*(INDEX(Race!F$2:F$441,MATCH(Beneficiary!$C12,Race!$A$2:$A$441,0))),0),ROUND(Beneficiary!$I12*(MSF!M$7*(TASS!$C$13/TASS!$C$8)),0)))</f>
        <v>0</v>
      </c>
      <c r="F30" s="122">
        <f>IF(OR(Beneficiary!$A12="",Beneficiary!$C12="",Beneficiary!$E12=""),0,IF(Beneficiary!$A12="Census",ROUND(Beneficiary!$I12*(INDEX(Race!G$2:G$441,MATCH(Beneficiary!$C12,Race!$A$2:$A$441,0))),0),ROUND(Beneficiary!$I12*(MSF!N$7*(TASS!$C$13/TASS!$C$8)),0)))</f>
        <v>0</v>
      </c>
      <c r="G30" s="122">
        <f>IF(OR(Beneficiary!$A12="",Beneficiary!$C12="",Beneficiary!$E12=""),0,IF(Beneficiary!$A12="Census",ROUND(Beneficiary!$I12*(INDEX(Race!H$2:H$441,MATCH(Beneficiary!$C12,Race!$A$2:$A$441,0))),0),ROUND(Beneficiary!$I12*(MSF!O$7*(TASS!$C$13/TASS!$C$8)),0)))</f>
        <v>0</v>
      </c>
      <c r="H30" s="122">
        <f>IF(OR(Beneficiary!$A12="",Beneficiary!$C12="",Beneficiary!$E12=""),0,IF(Beneficiary!$A12="Census",ROUND(Beneficiary!$I12*(INDEX(Race!I$2:I$441,MATCH(Beneficiary!$C12,Race!$A$2:$A$441,0))),0),ROUND(Beneficiary!$I12*(MSF!P$7*(TASS!$C$13/TASS!$C$8)),0)))</f>
        <v>0</v>
      </c>
      <c r="I30" s="122">
        <f>IF(OR(Beneficiary!$A12="",Beneficiary!$C12="",Beneficiary!$E12=""),0,IF(Beneficiary!$A12="Census",ROUND(Beneficiary!$I12*(INDEX(Race!J$2:J$441,MATCH(Beneficiary!$C12,Race!$A$2:$A$441,0))),0),ROUND(Beneficiary!$I12*(MSF!Q$7*(TASS!$C$13/TASS!$C$8)),0)))</f>
        <v>0</v>
      </c>
      <c r="J30" s="122">
        <f>IF(OR(Beneficiary!$A12="",Beneficiary!$C12="",Beneficiary!$E12=""),0,IF(Beneficiary!$A12="Census",ROUND(Beneficiary!$I12*(INDEX(Race!K$2:K$441,MATCH(Beneficiary!$C12,Race!$A$2:$A$441,0))),0),ROUND(Beneficiary!$I12*(MSF!R$7*(TASS!$C$13/TASS!$C$8)),0)))</f>
        <v>0</v>
      </c>
      <c r="K30" s="122">
        <f>IF(OR(Beneficiary!$A12="",Beneficiary!$C12="",Beneficiary!$E12=""),0,IF(Beneficiary!$A12="Census",ROUND(Beneficiary!$I12*(INDEX(Race!L$2:L$441,MATCH(Beneficiary!$C12,Race!$A$2:$A$441,0))),0),ROUND(Beneficiary!$I12*(MSF!S$7*(TASS!$C$13/TASS!$C$8)),0)))</f>
        <v>0</v>
      </c>
      <c r="L30" s="122">
        <f>IF(OR(Beneficiary!$A12="",Beneficiary!$C12="",Beneficiary!$E12=""),0,IF(Beneficiary!$A12="Census",ROUND(Beneficiary!$I12*(INDEX(Race!M$2:M$441,MATCH(Beneficiary!$C12,Race!$A$2:$A$441,0))),0),ROUND(Beneficiary!$I12*(MSF!T$7*(TASS!$C$13/TASS!$C$8)),0)))</f>
        <v>0</v>
      </c>
    </row>
  </sheetData>
  <sheetProtection algorithmName="SHA-512" hashValue="4I1gsMnLzCBCRyCmg9LNrhS0FnVLVSwE6PsPbIRD7FzZnvwl4tf3I0mHQpI6+M5KCuEwoyjcQ+wFrqFawOQeDw==" saltValue="WAs6/iC+QVCEAzbwfLHNnw=="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5"/>
  <sheetViews>
    <sheetView showGridLines="0" workbookViewId="0">
      <selection activeCell="B8" sqref="B8"/>
    </sheetView>
  </sheetViews>
  <sheetFormatPr defaultColWidth="8.88671875" defaultRowHeight="13.2" x14ac:dyDescent="0.25"/>
  <cols>
    <col min="1" max="1" width="8.88671875" style="8"/>
    <col min="2" max="2" width="28.44140625" style="8" customWidth="1"/>
    <col min="3" max="3" width="2.6640625" style="8" customWidth="1"/>
    <col min="4" max="4" width="11.109375" style="8" customWidth="1"/>
    <col min="5" max="5" width="2.6640625" style="8" customWidth="1"/>
    <col min="6" max="6" width="11.109375" style="8" customWidth="1"/>
    <col min="7" max="7" width="2.6640625" style="8" customWidth="1"/>
    <col min="8" max="8" width="11.109375" style="8" customWidth="1"/>
    <col min="9" max="9" width="2.6640625" style="8" customWidth="1"/>
    <col min="10" max="10" width="11.109375" style="8" customWidth="1"/>
    <col min="11" max="16384" width="8.88671875" style="8"/>
  </cols>
  <sheetData>
    <row r="1" spans="1:10" ht="15.6" x14ac:dyDescent="0.3">
      <c r="A1" s="208" t="s">
        <v>1012</v>
      </c>
      <c r="B1" s="208"/>
      <c r="C1" s="208"/>
      <c r="D1" s="208"/>
      <c r="E1" s="208"/>
      <c r="F1" s="208"/>
      <c r="G1" s="208"/>
      <c r="H1" s="208"/>
      <c r="I1" s="208"/>
      <c r="J1" s="208"/>
    </row>
    <row r="3" spans="1:10" ht="43.95" customHeight="1" x14ac:dyDescent="0.25">
      <c r="A3" s="186" t="s">
        <v>1013</v>
      </c>
      <c r="B3" s="186"/>
      <c r="C3" s="186"/>
      <c r="D3" s="186"/>
      <c r="E3" s="186"/>
      <c r="F3" s="186"/>
      <c r="G3" s="186"/>
      <c r="H3" s="186"/>
      <c r="I3" s="186"/>
      <c r="J3" s="186"/>
    </row>
    <row r="5" spans="1:10" ht="45" customHeight="1" x14ac:dyDescent="0.25">
      <c r="A5" s="186" t="s">
        <v>1014</v>
      </c>
      <c r="B5" s="186"/>
      <c r="C5" s="186"/>
      <c r="D5" s="186"/>
      <c r="E5" s="186"/>
      <c r="F5" s="186"/>
      <c r="G5" s="186"/>
      <c r="H5" s="186"/>
      <c r="I5" s="186"/>
      <c r="J5" s="186"/>
    </row>
    <row r="7" spans="1:10" s="20" customFormat="1" x14ac:dyDescent="0.25">
      <c r="B7" s="28" t="s">
        <v>7</v>
      </c>
      <c r="C7" s="28"/>
      <c r="D7" s="28" t="s">
        <v>1015</v>
      </c>
      <c r="F7" s="28" t="s">
        <v>1022</v>
      </c>
      <c r="G7" s="28"/>
      <c r="H7" s="28" t="s">
        <v>1024</v>
      </c>
      <c r="I7" s="28"/>
      <c r="J7" s="28" t="s">
        <v>1023</v>
      </c>
    </row>
    <row r="8" spans="1:10" ht="30" customHeight="1" x14ac:dyDescent="0.25">
      <c r="A8" s="8" t="s">
        <v>1016</v>
      </c>
      <c r="B8" s="103" t="str">
        <f>IF(ISBLANK(Beneficiary!C10),"",Beneficiary!C10)</f>
        <v/>
      </c>
      <c r="D8" s="101"/>
      <c r="E8" s="28" t="s">
        <v>1025</v>
      </c>
      <c r="F8" s="97">
        <f>IF(ISBLANK(Beneficiary!C10),0,IF(COUNTIF('MFI PCI'!$A$2:$A$441,Beneficiary!C10),INDEX('MFI PCI'!$C$2:$C$441,MATCH(Beneficiary!C10,'MFI PCI'!$A$2:$A$441,)),"No Match"))</f>
        <v>0</v>
      </c>
      <c r="G8" s="28" t="s">
        <v>1025</v>
      </c>
      <c r="H8" s="98" t="str">
        <f>IF(ISBLANK(Beneficiary!I10),0,Beneficiary!I10)</f>
        <v xml:space="preserve"> </v>
      </c>
      <c r="I8" s="28" t="s">
        <v>1026</v>
      </c>
      <c r="J8" s="99">
        <f>IF(ISBLANK(Beneficiary!C10),0,(D8/F8)*(H8*100))</f>
        <v>0</v>
      </c>
    </row>
    <row r="9" spans="1:10" ht="30" customHeight="1" x14ac:dyDescent="0.25">
      <c r="A9" s="8" t="s">
        <v>1017</v>
      </c>
      <c r="B9" s="103" t="str">
        <f>IF(ISBLANK(Beneficiary!C11),"",Beneficiary!C11)</f>
        <v/>
      </c>
      <c r="D9" s="101"/>
      <c r="E9" s="28" t="s">
        <v>1025</v>
      </c>
      <c r="F9" s="97">
        <f>IF(ISBLANK(Beneficiary!C11),0,IF(COUNTIF('MFI PCI'!$A$2:$A$441,Beneficiary!C11),INDEX('MFI PCI'!$C$2:$C$441,MATCH(Beneficiary!C11,'MFI PCI'!$A$2:$A$441,)),"No Match"))</f>
        <v>0</v>
      </c>
      <c r="G9" s="28" t="s">
        <v>1025</v>
      </c>
      <c r="H9" s="98" t="str">
        <f>IF(ISBLANK(Beneficiary!I11),0,Beneficiary!I11)</f>
        <v xml:space="preserve"> </v>
      </c>
      <c r="I9" s="28" t="s">
        <v>1026</v>
      </c>
      <c r="J9" s="99">
        <f>IF(ISBLANK(Beneficiary!C11),0,(D9/F9)*(H9*100))</f>
        <v>0</v>
      </c>
    </row>
    <row r="10" spans="1:10" ht="30" customHeight="1" x14ac:dyDescent="0.25">
      <c r="A10" s="8" t="s">
        <v>1018</v>
      </c>
      <c r="B10" s="103" t="str">
        <f>IF(ISBLANK(Beneficiary!C12),"",Beneficiary!C12)</f>
        <v/>
      </c>
      <c r="D10" s="101"/>
      <c r="E10" s="28" t="s">
        <v>1025</v>
      </c>
      <c r="F10" s="97">
        <f>IF(ISBLANK(Beneficiary!C12),0,IF(COUNTIF('MFI PCI'!$A$2:$A$441,Beneficiary!C12),INDEX('MFI PCI'!$C$2:$C$441,MATCH(Beneficiary!C12,'MFI PCI'!$A$2:$A$441,)),"No Match"))</f>
        <v>0</v>
      </c>
      <c r="G10" s="28" t="s">
        <v>1025</v>
      </c>
      <c r="H10" s="98" t="str">
        <f>IF(ISBLANK(Beneficiary!I12),0,Beneficiary!I12)</f>
        <v xml:space="preserve"> </v>
      </c>
      <c r="I10" s="28" t="s">
        <v>1026</v>
      </c>
      <c r="J10" s="99">
        <f>IF(ISBLANK(Beneficiary!C12),0,(D10/F10)*(H10*100))</f>
        <v>0</v>
      </c>
    </row>
    <row r="11" spans="1:10" ht="30" customHeight="1" x14ac:dyDescent="0.25">
      <c r="A11" s="8" t="s">
        <v>1019</v>
      </c>
      <c r="B11" s="103" t="str">
        <f>IF(ISBLANK(Beneficiary!C13),"",Beneficiary!C13)</f>
        <v/>
      </c>
      <c r="D11" s="101"/>
      <c r="E11" s="28" t="s">
        <v>1025</v>
      </c>
      <c r="F11" s="97">
        <f>IF(ISBLANK(Beneficiary!C13),0,IF(COUNTIF('MFI PCI'!$A$2:$A$441,Beneficiary!C13),INDEX('MFI PCI'!$C$2:$C$441,MATCH(Beneficiary!C13,'MFI PCI'!$A$2:$A$441,)),"No Match"))</f>
        <v>0</v>
      </c>
      <c r="G11" s="28" t="s">
        <v>1025</v>
      </c>
      <c r="H11" s="98" t="str">
        <f>IF(ISBLANK(Beneficiary!I13),0,Beneficiary!I13)</f>
        <v xml:space="preserve"> </v>
      </c>
      <c r="I11" s="28" t="s">
        <v>1026</v>
      </c>
      <c r="J11" s="99">
        <f>IF(ISBLANK(Beneficiary!C13),0,(D11/F11)*(H11*100))</f>
        <v>0</v>
      </c>
    </row>
    <row r="12" spans="1:10" ht="30" customHeight="1" x14ac:dyDescent="0.25">
      <c r="A12" s="8" t="s">
        <v>1020</v>
      </c>
      <c r="B12" s="103" t="str">
        <f>IF(ISBLANK(Beneficiary!C14),"",Beneficiary!C14)</f>
        <v/>
      </c>
      <c r="D12" s="101"/>
      <c r="E12" s="28" t="s">
        <v>1025</v>
      </c>
      <c r="F12" s="97">
        <f>IF(ISBLANK(Beneficiary!C14),0,IF(COUNTIF('MFI PCI'!$A$2:$A$441,Beneficiary!C14),INDEX('MFI PCI'!$C$2:$C$441,MATCH(Beneficiary!C14,'MFI PCI'!$A$2:$A$441,)),"No Match"))</f>
        <v>0</v>
      </c>
      <c r="G12" s="28" t="s">
        <v>1025</v>
      </c>
      <c r="H12" s="98" t="str">
        <f>IF(ISBLANK(Beneficiary!I14),0,Beneficiary!I14)</f>
        <v xml:space="preserve"> </v>
      </c>
      <c r="I12" s="28" t="s">
        <v>1026</v>
      </c>
      <c r="J12" s="99">
        <f>IF(ISBLANK(Beneficiary!C14),0,(D12/F12)*(H12*100))</f>
        <v>0</v>
      </c>
    </row>
    <row r="13" spans="1:10" ht="30" customHeight="1" x14ac:dyDescent="0.25">
      <c r="A13" s="8" t="s">
        <v>1021</v>
      </c>
      <c r="B13" s="103" t="str">
        <f>IF(ISBLANK(Beneficiary!C15),"",Beneficiary!C15)</f>
        <v/>
      </c>
      <c r="D13" s="101"/>
      <c r="E13" s="28" t="s">
        <v>1025</v>
      </c>
      <c r="F13" s="97">
        <f>IF(ISBLANK(Beneficiary!C15),0,IF(COUNTIF('MFI PCI'!$A$2:$A$441,Beneficiary!C15),INDEX('MFI PCI'!$C$2:$C$441,MATCH(Beneficiary!C15,'MFI PCI'!$A$2:$A$441,)),"No Match"))</f>
        <v>0</v>
      </c>
      <c r="G13" s="28" t="s">
        <v>1025</v>
      </c>
      <c r="H13" s="98" t="str">
        <f>IF(ISBLANK(Beneficiary!I15),0,Beneficiary!I15)</f>
        <v xml:space="preserve"> </v>
      </c>
      <c r="I13" s="28" t="s">
        <v>1026</v>
      </c>
      <c r="J13" s="99">
        <f>IF(ISBLANK(Beneficiary!C15),0,(D13/F13)*(H13*100))</f>
        <v>0</v>
      </c>
    </row>
    <row r="15" spans="1:10" ht="30" customHeight="1" x14ac:dyDescent="0.25">
      <c r="G15" s="220" t="s">
        <v>1027</v>
      </c>
      <c r="H15" s="220"/>
      <c r="I15" s="220"/>
      <c r="J15" s="100">
        <f>SUM(J8:J13)</f>
        <v>0</v>
      </c>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T1007"/>
  <sheetViews>
    <sheetView tabSelected="1" topLeftCell="A4" workbookViewId="0">
      <selection activeCell="A11" sqref="A11:A26"/>
    </sheetView>
  </sheetViews>
  <sheetFormatPr defaultColWidth="8.88671875" defaultRowHeight="14.4" x14ac:dyDescent="0.3"/>
  <cols>
    <col min="1" max="1" width="8.88671875" style="20"/>
    <col min="2" max="2" width="12.6640625" style="20" customWidth="1"/>
    <col min="3" max="3" width="11.5546875" style="20" customWidth="1"/>
    <col min="4" max="4" width="12.33203125" style="20" customWidth="1"/>
    <col min="5" max="5" width="11.6640625" style="20" bestFit="1" customWidth="1"/>
    <col min="6" max="6" width="22.5546875" style="20" customWidth="1"/>
    <col min="7" max="7" width="54.88671875" style="20" customWidth="1"/>
    <col min="8" max="8" width="3.88671875" style="8" customWidth="1"/>
    <col min="9" max="18" width="8.88671875" style="8"/>
    <col min="19" max="19" width="3.88671875" customWidth="1"/>
    <col min="20" max="20" width="8.88671875" style="8"/>
    <col min="21" max="21" width="4" style="8" customWidth="1"/>
    <col min="22" max="22" width="10.5546875" style="8" customWidth="1"/>
    <col min="23" max="24" width="8.88671875" style="8"/>
    <col min="25" max="25" width="4" style="8" customWidth="1"/>
    <col min="26" max="26" width="9" style="8" customWidth="1"/>
    <col min="27" max="27" width="4" style="8" customWidth="1"/>
    <col min="28" max="31" width="9" style="8" customWidth="1"/>
    <col min="32" max="32" width="3.5546875" style="8" customWidth="1"/>
    <col min="33" max="33" width="11.6640625" style="20" customWidth="1"/>
    <col min="34" max="34" width="2.88671875" style="8" customWidth="1"/>
    <col min="35" max="35" width="10.6640625" style="8" customWidth="1"/>
    <col min="36" max="36" width="2.88671875" style="8" customWidth="1"/>
    <col min="37" max="37" width="10.6640625" style="8" customWidth="1"/>
    <col min="38" max="38" width="2.88671875" style="8" customWidth="1"/>
    <col min="39" max="39" width="10.6640625" style="8" customWidth="1"/>
    <col min="40" max="40" width="2.88671875" customWidth="1"/>
    <col min="41" max="41" width="11.33203125" style="8" bestFit="1" customWidth="1"/>
    <col min="42" max="42" width="8.88671875" style="8"/>
    <col min="43" max="43" width="11.33203125" style="8" bestFit="1" customWidth="1"/>
    <col min="44" max="16384" width="8.88671875" style="8"/>
  </cols>
  <sheetData>
    <row r="1" spans="1:46" ht="14.4" customHeight="1" x14ac:dyDescent="0.3">
      <c r="A1" s="18" t="s">
        <v>1327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G1" s="18"/>
      <c r="AH1" s="18"/>
      <c r="AI1" s="18"/>
      <c r="AJ1" s="18"/>
      <c r="AK1" s="18"/>
      <c r="AL1" s="18"/>
      <c r="AM1" s="18"/>
    </row>
    <row r="2" spans="1:46" ht="14.4" customHeight="1" x14ac:dyDescent="0.3">
      <c r="A2" s="28"/>
      <c r="B2" s="28"/>
      <c r="C2" s="28"/>
      <c r="D2" s="28"/>
      <c r="E2" s="28"/>
      <c r="F2" s="28"/>
      <c r="G2" s="28"/>
      <c r="I2" s="157"/>
      <c r="J2" s="102"/>
      <c r="K2" s="102"/>
      <c r="L2" s="102"/>
      <c r="M2" s="102"/>
      <c r="N2" s="102"/>
      <c r="U2" s="28"/>
      <c r="Y2" s="28"/>
      <c r="Z2" s="28"/>
      <c r="AA2" s="28"/>
      <c r="AB2" s="28"/>
      <c r="AC2" s="28"/>
      <c r="AD2" s="28"/>
      <c r="AE2" s="28"/>
      <c r="AG2" s="28"/>
    </row>
    <row r="3" spans="1:46" ht="14.4" customHeight="1" x14ac:dyDescent="0.3">
      <c r="A3" s="28"/>
      <c r="B3" s="28"/>
      <c r="C3" s="28"/>
      <c r="D3" s="28"/>
      <c r="E3" s="28"/>
      <c r="F3" s="28"/>
      <c r="G3" s="28"/>
      <c r="U3" s="28"/>
      <c r="Y3" s="28"/>
      <c r="Z3" s="28"/>
      <c r="AA3" s="28"/>
      <c r="AB3" s="28"/>
      <c r="AC3" s="28"/>
      <c r="AD3" s="28"/>
      <c r="AE3" s="28"/>
      <c r="AG3" s="28"/>
    </row>
    <row r="4" spans="1:46" ht="14.4" customHeight="1" x14ac:dyDescent="0.3">
      <c r="A4" s="28"/>
      <c r="B4" s="28"/>
      <c r="C4" s="28"/>
      <c r="D4" s="28"/>
      <c r="E4" s="28"/>
      <c r="F4" s="28"/>
      <c r="G4" s="28"/>
      <c r="U4" s="28"/>
      <c r="Y4" s="28"/>
      <c r="Z4" s="28"/>
      <c r="AA4" s="28"/>
      <c r="AB4" s="267" t="s">
        <v>1359</v>
      </c>
      <c r="AC4" s="268"/>
      <c r="AD4" s="268"/>
      <c r="AE4" s="269"/>
      <c r="AG4" s="28"/>
    </row>
    <row r="5" spans="1:46" ht="14.4" customHeight="1" x14ac:dyDescent="0.3">
      <c r="A5" s="28"/>
      <c r="B5" s="28"/>
      <c r="C5" s="28"/>
      <c r="D5" s="28"/>
      <c r="E5" s="28"/>
      <c r="F5" s="28"/>
      <c r="G5" s="28"/>
      <c r="U5" s="28"/>
      <c r="Y5" s="28"/>
      <c r="Z5" s="28"/>
      <c r="AA5" s="28"/>
      <c r="AB5" s="117">
        <f t="shared" ref="AB5:AD5" si="0">SUM(AB11:AB1007)</f>
        <v>0</v>
      </c>
      <c r="AC5" s="117">
        <f t="shared" si="0"/>
        <v>0</v>
      </c>
      <c r="AD5" s="117">
        <f t="shared" si="0"/>
        <v>0</v>
      </c>
      <c r="AE5" s="117">
        <f>SUM(AE11:AE1007)</f>
        <v>0</v>
      </c>
      <c r="AG5" s="28"/>
    </row>
    <row r="6" spans="1:46" ht="14.4" customHeight="1" x14ac:dyDescent="0.3">
      <c r="A6" s="28"/>
      <c r="B6" s="28"/>
      <c r="C6" s="28"/>
      <c r="D6" s="28"/>
      <c r="E6" s="28"/>
      <c r="F6" s="28"/>
      <c r="G6" s="28"/>
      <c r="U6" s="28"/>
      <c r="Y6" s="28"/>
      <c r="Z6" s="28"/>
      <c r="AA6" s="28"/>
      <c r="AB6" s="267" t="s">
        <v>1360</v>
      </c>
      <c r="AC6" s="268"/>
      <c r="AD6" s="268"/>
      <c r="AE6" s="269"/>
      <c r="AG6" s="28"/>
    </row>
    <row r="7" spans="1:46" x14ac:dyDescent="0.3">
      <c r="A7" s="117" t="s">
        <v>473</v>
      </c>
      <c r="B7" s="117" cm="1">
        <f t="array" ref="B7">SUMPRODUCT((B11:B1006&lt;&gt;"")/COUNTIF(B11:B1006,B11:B1006&amp;""))</f>
        <v>0</v>
      </c>
      <c r="C7" s="117">
        <f>COUNT(C11:C1006)</f>
        <v>0</v>
      </c>
      <c r="D7" s="117">
        <f>SUM(D11:D1006)</f>
        <v>0</v>
      </c>
      <c r="E7" s="117">
        <f>SUM(E11:E1006)</f>
        <v>0</v>
      </c>
      <c r="F7" s="28"/>
      <c r="G7" s="28"/>
      <c r="I7" s="117">
        <f t="shared" ref="I7:T7" si="1">SUM(I11:I1006)</f>
        <v>0</v>
      </c>
      <c r="J7" s="117">
        <f t="shared" si="1"/>
        <v>0</v>
      </c>
      <c r="K7" s="117">
        <f t="shared" si="1"/>
        <v>0</v>
      </c>
      <c r="L7" s="117">
        <f t="shared" si="1"/>
        <v>0</v>
      </c>
      <c r="M7" s="117">
        <f t="shared" si="1"/>
        <v>0</v>
      </c>
      <c r="N7" s="117">
        <f t="shared" si="1"/>
        <v>0</v>
      </c>
      <c r="O7" s="117">
        <f t="shared" si="1"/>
        <v>0</v>
      </c>
      <c r="P7" s="117">
        <f t="shared" si="1"/>
        <v>0</v>
      </c>
      <c r="Q7" s="117">
        <f t="shared" si="1"/>
        <v>0</v>
      </c>
      <c r="R7" s="117">
        <f t="shared" si="1"/>
        <v>0</v>
      </c>
      <c r="T7" s="117">
        <f t="shared" si="1"/>
        <v>0</v>
      </c>
      <c r="V7" s="117">
        <f>COUNTIF(V11:V1007,"Yes")</f>
        <v>0</v>
      </c>
      <c r="W7" s="117">
        <f>SUM(W11:W1007)</f>
        <v>0</v>
      </c>
      <c r="X7" s="117">
        <f>SUM(X11:X1007)</f>
        <v>0</v>
      </c>
      <c r="AB7" s="117">
        <f t="shared" ref="AB7:AD7" si="2">COUNTIF(AB11:AB1007,"&gt;0")</f>
        <v>0</v>
      </c>
      <c r="AC7" s="117">
        <f t="shared" si="2"/>
        <v>0</v>
      </c>
      <c r="AD7" s="117">
        <f t="shared" si="2"/>
        <v>0</v>
      </c>
      <c r="AE7" s="117">
        <f>COUNTIF(AE11:AE1007,"&gt;0")</f>
        <v>0</v>
      </c>
      <c r="AG7" s="117">
        <f>COUNTIF(AG11:AG1007,"Yes")</f>
        <v>0</v>
      </c>
      <c r="AI7" s="117">
        <f>COUNTIF(AI11:AI1007,"Positive")</f>
        <v>0</v>
      </c>
      <c r="AK7" s="117">
        <f>COUNTIF(AK11:AK1007,"Positive")</f>
        <v>0</v>
      </c>
      <c r="AM7" s="117">
        <f>COUNTIF(AM11:AM1007,"Positive")</f>
        <v>0</v>
      </c>
    </row>
    <row r="8" spans="1:46" x14ac:dyDescent="0.3">
      <c r="A8" s="28"/>
      <c r="B8" s="28"/>
      <c r="C8" s="28"/>
      <c r="D8" s="28"/>
      <c r="E8" s="28"/>
      <c r="F8" s="28"/>
      <c r="G8" s="28"/>
      <c r="AG8" s="28"/>
      <c r="AI8" s="18"/>
      <c r="AJ8" s="18"/>
      <c r="AK8" s="18"/>
      <c r="AL8" s="18"/>
      <c r="AM8" s="18"/>
    </row>
    <row r="9" spans="1:46" ht="42" customHeight="1" x14ac:dyDescent="0.3">
      <c r="B9" s="28"/>
      <c r="C9" s="28"/>
      <c r="D9" s="28"/>
      <c r="E9" s="28"/>
      <c r="F9" s="28"/>
      <c r="G9" s="28"/>
      <c r="I9" s="266" t="s">
        <v>1361</v>
      </c>
      <c r="J9" s="270"/>
      <c r="K9" s="270"/>
      <c r="L9" s="270"/>
      <c r="M9" s="270"/>
      <c r="N9" s="270"/>
      <c r="O9" s="270"/>
      <c r="P9" s="270"/>
      <c r="Q9" s="270"/>
      <c r="R9" s="270"/>
      <c r="T9" s="159"/>
      <c r="AB9" s="271" t="s">
        <v>1362</v>
      </c>
      <c r="AC9" s="271"/>
      <c r="AD9" s="271"/>
      <c r="AE9" s="271"/>
      <c r="AG9" s="28"/>
      <c r="AI9" s="266" t="s">
        <v>1386</v>
      </c>
      <c r="AJ9" s="266"/>
      <c r="AK9" s="266"/>
      <c r="AL9" s="132"/>
      <c r="AM9" s="158" t="s">
        <v>1387</v>
      </c>
    </row>
    <row r="10" spans="1:46" ht="40.200000000000003" x14ac:dyDescent="0.3">
      <c r="A10" s="117" t="s">
        <v>1338</v>
      </c>
      <c r="B10" s="71" t="s">
        <v>1363</v>
      </c>
      <c r="C10" s="71" t="s">
        <v>1337</v>
      </c>
      <c r="D10" s="71" t="s">
        <v>1364</v>
      </c>
      <c r="E10" s="71" t="s">
        <v>1328</v>
      </c>
      <c r="F10" s="71" t="s">
        <v>1388</v>
      </c>
      <c r="G10" s="71" t="s">
        <v>1389</v>
      </c>
      <c r="I10" s="37">
        <v>1</v>
      </c>
      <c r="J10" s="37">
        <v>2</v>
      </c>
      <c r="K10" s="37">
        <v>3</v>
      </c>
      <c r="L10" s="37">
        <v>4</v>
      </c>
      <c r="M10" s="37">
        <v>5</v>
      </c>
      <c r="N10" s="37">
        <v>6</v>
      </c>
      <c r="O10" s="37">
        <v>7</v>
      </c>
      <c r="P10" s="37">
        <v>8</v>
      </c>
      <c r="Q10" s="37">
        <v>9</v>
      </c>
      <c r="R10" s="37">
        <v>10</v>
      </c>
      <c r="T10" s="37" t="s">
        <v>1365</v>
      </c>
      <c r="V10" s="71" t="s">
        <v>1366</v>
      </c>
      <c r="W10" s="71" t="s">
        <v>1367</v>
      </c>
      <c r="X10" s="71" t="s">
        <v>1368</v>
      </c>
      <c r="Z10" s="71" t="s">
        <v>1369</v>
      </c>
      <c r="AB10" s="160">
        <v>0.3</v>
      </c>
      <c r="AC10" s="160">
        <v>0.5</v>
      </c>
      <c r="AD10" s="160">
        <v>0.8</v>
      </c>
      <c r="AE10" s="117" t="s">
        <v>1370</v>
      </c>
      <c r="AG10" s="71" t="s">
        <v>1390</v>
      </c>
      <c r="AI10" s="158" t="s">
        <v>1391</v>
      </c>
      <c r="AJ10" s="131"/>
      <c r="AK10" s="158" t="s">
        <v>1392</v>
      </c>
      <c r="AL10" s="182"/>
      <c r="AM10" s="158" t="s">
        <v>1393</v>
      </c>
      <c r="AO10" s="123" t="s">
        <v>1371</v>
      </c>
    </row>
    <row r="11" spans="1:46" x14ac:dyDescent="0.3">
      <c r="A11" s="161">
        <v>1</v>
      </c>
      <c r="B11" s="118"/>
      <c r="C11" s="118"/>
      <c r="D11" s="118"/>
      <c r="E11" s="118"/>
      <c r="F11" s="118"/>
      <c r="G11" s="118"/>
      <c r="I11" s="118"/>
      <c r="J11" s="118"/>
      <c r="K11" s="118"/>
      <c r="L11" s="118"/>
      <c r="M11" s="118"/>
      <c r="N11" s="118"/>
      <c r="O11" s="118"/>
      <c r="P11" s="118"/>
      <c r="Q11" s="118"/>
      <c r="R11" s="118"/>
      <c r="T11" s="118"/>
      <c r="V11" s="118"/>
      <c r="W11" s="118"/>
      <c r="X11" s="118"/>
      <c r="Z11" s="118"/>
      <c r="AB11" s="118"/>
      <c r="AC11" s="118"/>
      <c r="AD11" s="118"/>
      <c r="AE11" s="161"/>
      <c r="AG11" s="118"/>
      <c r="AI11" s="183"/>
      <c r="AK11" s="183"/>
      <c r="AM11" s="118"/>
      <c r="AO11" s="157"/>
      <c r="AT11" s="157"/>
    </row>
    <row r="12" spans="1:46" x14ac:dyDescent="0.3">
      <c r="A12" s="161">
        <v>2</v>
      </c>
      <c r="B12" s="118"/>
      <c r="C12" s="118"/>
      <c r="D12" s="118"/>
      <c r="E12" s="118"/>
      <c r="F12" s="118"/>
      <c r="G12" s="118"/>
      <c r="I12" s="118"/>
      <c r="J12" s="118"/>
      <c r="K12" s="118"/>
      <c r="L12" s="118"/>
      <c r="M12" s="118"/>
      <c r="N12" s="118"/>
      <c r="O12" s="118"/>
      <c r="P12" s="118"/>
      <c r="Q12" s="118"/>
      <c r="R12" s="118"/>
      <c r="T12" s="118"/>
      <c r="V12" s="118"/>
      <c r="W12" s="118"/>
      <c r="X12" s="118"/>
      <c r="Z12" s="118"/>
      <c r="AB12" s="118"/>
      <c r="AC12" s="118"/>
      <c r="AD12" s="118"/>
      <c r="AE12" s="161"/>
      <c r="AG12" s="118"/>
      <c r="AI12" s="183"/>
      <c r="AK12" s="183"/>
      <c r="AM12" s="118"/>
      <c r="AQ12" s="184"/>
    </row>
    <row r="13" spans="1:46" x14ac:dyDescent="0.3">
      <c r="A13" s="161">
        <v>3</v>
      </c>
      <c r="B13" s="118"/>
      <c r="C13" s="118"/>
      <c r="D13" s="118"/>
      <c r="E13" s="118"/>
      <c r="F13" s="118"/>
      <c r="G13" s="118"/>
      <c r="I13" s="118"/>
      <c r="J13" s="118"/>
      <c r="K13" s="118"/>
      <c r="L13" s="118"/>
      <c r="M13" s="118"/>
      <c r="N13" s="118"/>
      <c r="O13" s="118"/>
      <c r="P13" s="118"/>
      <c r="Q13" s="118"/>
      <c r="R13" s="118"/>
      <c r="T13" s="118"/>
      <c r="V13" s="118"/>
      <c r="W13" s="118"/>
      <c r="X13" s="118"/>
      <c r="Z13" s="118"/>
      <c r="AB13" s="118"/>
      <c r="AC13" s="118"/>
      <c r="AD13" s="118"/>
      <c r="AE13" s="161"/>
      <c r="AG13" s="118"/>
      <c r="AI13" s="183"/>
      <c r="AK13" s="183"/>
      <c r="AM13" s="118"/>
      <c r="AO13" s="184"/>
      <c r="AQ13" s="184"/>
    </row>
    <row r="14" spans="1:46" x14ac:dyDescent="0.3">
      <c r="A14" s="161">
        <v>4</v>
      </c>
      <c r="B14" s="118"/>
      <c r="C14" s="118"/>
      <c r="D14" s="118"/>
      <c r="E14" s="118"/>
      <c r="F14" s="118"/>
      <c r="G14" s="118"/>
      <c r="I14" s="118"/>
      <c r="J14" s="118"/>
      <c r="K14" s="118"/>
      <c r="L14" s="118"/>
      <c r="M14" s="118"/>
      <c r="N14" s="118"/>
      <c r="O14" s="118"/>
      <c r="P14" s="118"/>
      <c r="Q14" s="118"/>
      <c r="R14" s="118"/>
      <c r="T14" s="118"/>
      <c r="V14" s="118"/>
      <c r="W14" s="118"/>
      <c r="X14" s="118"/>
      <c r="Z14" s="118"/>
      <c r="AB14" s="118"/>
      <c r="AC14" s="118"/>
      <c r="AD14" s="118"/>
      <c r="AE14" s="161"/>
      <c r="AG14" s="118"/>
      <c r="AI14" s="183"/>
      <c r="AK14" s="183"/>
      <c r="AM14" s="118"/>
      <c r="AO14" s="184"/>
      <c r="AQ14" s="184"/>
    </row>
    <row r="15" spans="1:46" x14ac:dyDescent="0.3">
      <c r="A15" s="161">
        <v>5</v>
      </c>
      <c r="B15" s="118"/>
      <c r="C15" s="118"/>
      <c r="D15" s="118"/>
      <c r="E15" s="118"/>
      <c r="F15" s="118"/>
      <c r="G15" s="118"/>
      <c r="I15" s="118"/>
      <c r="J15" s="118"/>
      <c r="K15" s="118"/>
      <c r="L15" s="118"/>
      <c r="M15" s="118"/>
      <c r="N15" s="118"/>
      <c r="O15" s="118"/>
      <c r="P15" s="118"/>
      <c r="Q15" s="118"/>
      <c r="R15" s="118"/>
      <c r="T15" s="118"/>
      <c r="V15" s="118"/>
      <c r="W15" s="118"/>
      <c r="X15" s="118"/>
      <c r="Z15" s="118"/>
      <c r="AB15" s="118"/>
      <c r="AC15" s="118"/>
      <c r="AD15" s="118"/>
      <c r="AE15" s="161"/>
      <c r="AG15" s="118"/>
      <c r="AI15" s="183"/>
      <c r="AK15" s="183"/>
      <c r="AM15" s="118"/>
      <c r="AO15" s="184"/>
      <c r="AQ15" s="184"/>
    </row>
    <row r="16" spans="1:46" x14ac:dyDescent="0.3">
      <c r="A16" s="161">
        <v>6</v>
      </c>
      <c r="B16" s="118"/>
      <c r="C16" s="118"/>
      <c r="D16" s="118"/>
      <c r="E16" s="118"/>
      <c r="F16" s="118"/>
      <c r="G16" s="118"/>
      <c r="I16" s="118"/>
      <c r="J16" s="118"/>
      <c r="K16" s="118"/>
      <c r="L16" s="118"/>
      <c r="M16" s="118"/>
      <c r="N16" s="118"/>
      <c r="O16" s="118"/>
      <c r="P16" s="118"/>
      <c r="Q16" s="118"/>
      <c r="R16" s="118"/>
      <c r="T16" s="118"/>
      <c r="V16" s="118"/>
      <c r="W16" s="118"/>
      <c r="X16" s="118"/>
      <c r="Z16" s="118"/>
      <c r="AB16" s="118"/>
      <c r="AC16" s="118"/>
      <c r="AD16" s="118"/>
      <c r="AE16" s="161"/>
      <c r="AG16" s="118"/>
      <c r="AI16" s="183"/>
      <c r="AK16" s="183"/>
      <c r="AM16" s="118"/>
      <c r="AO16" s="184"/>
      <c r="AQ16" s="184"/>
    </row>
    <row r="17" spans="1:43" x14ac:dyDescent="0.3">
      <c r="A17" s="161">
        <v>7</v>
      </c>
      <c r="B17" s="118"/>
      <c r="C17" s="118"/>
      <c r="D17" s="118"/>
      <c r="E17" s="118"/>
      <c r="F17" s="118"/>
      <c r="G17" s="118"/>
      <c r="I17" s="118"/>
      <c r="J17" s="118"/>
      <c r="K17" s="118"/>
      <c r="L17" s="118"/>
      <c r="M17" s="118"/>
      <c r="N17" s="118"/>
      <c r="O17" s="118"/>
      <c r="P17" s="118"/>
      <c r="Q17" s="118"/>
      <c r="R17" s="118"/>
      <c r="T17" s="118"/>
      <c r="V17" s="118"/>
      <c r="W17" s="118"/>
      <c r="X17" s="118"/>
      <c r="Z17" s="118"/>
      <c r="AB17" s="118"/>
      <c r="AC17" s="118"/>
      <c r="AD17" s="118"/>
      <c r="AE17" s="161"/>
      <c r="AG17" s="118"/>
      <c r="AI17" s="183"/>
      <c r="AK17" s="183"/>
      <c r="AM17" s="118"/>
      <c r="AO17" s="184"/>
      <c r="AQ17" s="184"/>
    </row>
    <row r="18" spans="1:43" x14ac:dyDescent="0.3">
      <c r="A18" s="161">
        <v>8</v>
      </c>
      <c r="B18" s="118"/>
      <c r="C18" s="118"/>
      <c r="D18" s="118"/>
      <c r="E18" s="118"/>
      <c r="F18" s="118"/>
      <c r="G18" s="118"/>
      <c r="I18" s="118"/>
      <c r="J18" s="118"/>
      <c r="K18" s="118"/>
      <c r="L18" s="118"/>
      <c r="M18" s="118"/>
      <c r="N18" s="118"/>
      <c r="O18" s="118"/>
      <c r="P18" s="118"/>
      <c r="Q18" s="118"/>
      <c r="R18" s="118"/>
      <c r="T18" s="118"/>
      <c r="V18" s="118"/>
      <c r="W18" s="118"/>
      <c r="X18" s="118"/>
      <c r="Z18" s="118"/>
      <c r="AB18" s="118"/>
      <c r="AC18" s="118"/>
      <c r="AD18" s="118"/>
      <c r="AE18" s="161"/>
      <c r="AG18" s="118"/>
      <c r="AI18" s="183"/>
      <c r="AK18" s="183"/>
      <c r="AM18" s="118"/>
      <c r="AO18" s="184"/>
      <c r="AQ18" s="184"/>
    </row>
    <row r="19" spans="1:43" x14ac:dyDescent="0.3">
      <c r="A19" s="161">
        <v>9</v>
      </c>
      <c r="B19" s="118"/>
      <c r="C19" s="118"/>
      <c r="D19" s="118"/>
      <c r="E19" s="118"/>
      <c r="F19" s="118"/>
      <c r="G19" s="118"/>
      <c r="I19" s="118"/>
      <c r="J19" s="118"/>
      <c r="K19" s="118"/>
      <c r="L19" s="118"/>
      <c r="M19" s="118"/>
      <c r="N19" s="118"/>
      <c r="O19" s="118"/>
      <c r="P19" s="118"/>
      <c r="Q19" s="118"/>
      <c r="R19" s="118"/>
      <c r="T19" s="118"/>
      <c r="V19" s="118"/>
      <c r="W19" s="118"/>
      <c r="X19" s="118"/>
      <c r="Z19" s="118"/>
      <c r="AB19" s="118"/>
      <c r="AC19" s="118"/>
      <c r="AD19" s="118"/>
      <c r="AE19" s="161"/>
      <c r="AG19" s="118"/>
      <c r="AI19" s="183"/>
      <c r="AK19" s="183"/>
      <c r="AM19" s="118"/>
      <c r="AO19" s="184"/>
      <c r="AQ19" s="184"/>
    </row>
    <row r="20" spans="1:43" x14ac:dyDescent="0.3">
      <c r="A20" s="161">
        <v>10</v>
      </c>
      <c r="B20" s="118"/>
      <c r="C20" s="118"/>
      <c r="D20" s="118"/>
      <c r="E20" s="118"/>
      <c r="F20" s="118"/>
      <c r="G20" s="118"/>
      <c r="I20" s="118"/>
      <c r="J20" s="118"/>
      <c r="K20" s="118"/>
      <c r="L20" s="118"/>
      <c r="M20" s="118"/>
      <c r="N20" s="118"/>
      <c r="O20" s="118"/>
      <c r="P20" s="118"/>
      <c r="Q20" s="118"/>
      <c r="R20" s="118"/>
      <c r="T20" s="118"/>
      <c r="V20" s="118"/>
      <c r="W20" s="118"/>
      <c r="X20" s="118"/>
      <c r="Z20" s="118"/>
      <c r="AB20" s="118"/>
      <c r="AC20" s="118"/>
      <c r="AD20" s="118"/>
      <c r="AE20" s="161"/>
      <c r="AG20" s="118"/>
      <c r="AI20" s="183"/>
      <c r="AK20" s="183"/>
      <c r="AM20" s="118"/>
      <c r="AO20" s="184"/>
      <c r="AQ20" s="184"/>
    </row>
    <row r="21" spans="1:43" x14ac:dyDescent="0.3">
      <c r="A21" s="161">
        <v>11</v>
      </c>
      <c r="B21" s="118"/>
      <c r="C21" s="118"/>
      <c r="D21" s="118"/>
      <c r="E21" s="118"/>
      <c r="F21" s="118"/>
      <c r="G21" s="118"/>
      <c r="I21" s="118"/>
      <c r="J21" s="118"/>
      <c r="K21" s="118"/>
      <c r="L21" s="118"/>
      <c r="M21" s="118"/>
      <c r="N21" s="118"/>
      <c r="O21" s="118"/>
      <c r="P21" s="118"/>
      <c r="Q21" s="118"/>
      <c r="R21" s="118"/>
      <c r="T21" s="118"/>
      <c r="V21" s="118"/>
      <c r="W21" s="118"/>
      <c r="X21" s="118"/>
      <c r="Z21" s="118"/>
      <c r="AB21" s="118"/>
      <c r="AC21" s="118"/>
      <c r="AD21" s="118"/>
      <c r="AE21" s="161"/>
      <c r="AG21" s="118"/>
      <c r="AI21" s="183"/>
      <c r="AK21" s="183"/>
      <c r="AM21" s="118"/>
      <c r="AO21" s="184"/>
      <c r="AQ21" s="184"/>
    </row>
    <row r="22" spans="1:43" x14ac:dyDescent="0.3">
      <c r="A22" s="161">
        <v>12</v>
      </c>
      <c r="B22" s="118"/>
      <c r="C22" s="118"/>
      <c r="D22" s="118"/>
      <c r="E22" s="118"/>
      <c r="F22" s="118"/>
      <c r="G22" s="118"/>
      <c r="I22" s="118"/>
      <c r="J22" s="118"/>
      <c r="K22" s="118"/>
      <c r="L22" s="118"/>
      <c r="M22" s="118"/>
      <c r="N22" s="118"/>
      <c r="O22" s="118"/>
      <c r="P22" s="118"/>
      <c r="Q22" s="118"/>
      <c r="R22" s="118"/>
      <c r="T22" s="118"/>
      <c r="V22" s="118"/>
      <c r="W22" s="118"/>
      <c r="X22" s="118"/>
      <c r="Z22" s="118"/>
      <c r="AB22" s="118"/>
      <c r="AC22" s="118"/>
      <c r="AD22" s="118"/>
      <c r="AE22" s="161"/>
      <c r="AG22" s="118"/>
      <c r="AI22" s="183"/>
      <c r="AK22" s="183"/>
      <c r="AM22" s="118"/>
      <c r="AO22" s="184"/>
      <c r="AQ22" s="184"/>
    </row>
    <row r="23" spans="1:43" x14ac:dyDescent="0.3">
      <c r="A23" s="161">
        <v>13</v>
      </c>
      <c r="B23" s="118"/>
      <c r="C23" s="118"/>
      <c r="D23" s="118"/>
      <c r="E23" s="118"/>
      <c r="F23" s="118"/>
      <c r="G23" s="118"/>
      <c r="I23" s="118"/>
      <c r="J23" s="118"/>
      <c r="K23" s="118"/>
      <c r="L23" s="118"/>
      <c r="M23" s="118"/>
      <c r="N23" s="118"/>
      <c r="O23" s="118"/>
      <c r="P23" s="118"/>
      <c r="Q23" s="118"/>
      <c r="R23" s="118"/>
      <c r="T23" s="118"/>
      <c r="V23" s="118"/>
      <c r="W23" s="118"/>
      <c r="X23" s="118"/>
      <c r="Z23" s="118"/>
      <c r="AB23" s="118"/>
      <c r="AC23" s="118"/>
      <c r="AD23" s="118"/>
      <c r="AE23" s="161"/>
      <c r="AG23" s="118"/>
      <c r="AI23" s="183"/>
      <c r="AK23" s="183"/>
      <c r="AM23" s="118"/>
      <c r="AO23" s="184"/>
      <c r="AQ23" s="184"/>
    </row>
    <row r="24" spans="1:43" x14ac:dyDescent="0.3">
      <c r="A24" s="161">
        <v>14</v>
      </c>
      <c r="B24" s="118"/>
      <c r="C24" s="118"/>
      <c r="D24" s="118"/>
      <c r="E24" s="118"/>
      <c r="F24" s="118"/>
      <c r="G24" s="118"/>
      <c r="I24" s="118"/>
      <c r="J24" s="118"/>
      <c r="K24" s="118"/>
      <c r="L24" s="118"/>
      <c r="M24" s="118"/>
      <c r="N24" s="118"/>
      <c r="O24" s="118"/>
      <c r="P24" s="118"/>
      <c r="Q24" s="118"/>
      <c r="R24" s="118"/>
      <c r="T24" s="118"/>
      <c r="V24" s="118"/>
      <c r="W24" s="118"/>
      <c r="X24" s="118"/>
      <c r="Z24" s="118"/>
      <c r="AB24" s="118"/>
      <c r="AC24" s="118"/>
      <c r="AD24" s="118"/>
      <c r="AE24" s="161"/>
      <c r="AG24" s="118"/>
      <c r="AI24" s="183"/>
      <c r="AK24" s="183"/>
      <c r="AM24" s="118"/>
      <c r="AO24" s="184"/>
      <c r="AQ24" s="184"/>
    </row>
    <row r="25" spans="1:43" x14ac:dyDescent="0.3">
      <c r="A25" s="161">
        <v>15</v>
      </c>
      <c r="B25" s="118"/>
      <c r="C25" s="118"/>
      <c r="D25" s="118"/>
      <c r="E25" s="118"/>
      <c r="F25" s="118"/>
      <c r="G25" s="118"/>
      <c r="I25" s="118"/>
      <c r="J25" s="118"/>
      <c r="K25" s="118"/>
      <c r="L25" s="118"/>
      <c r="M25" s="118"/>
      <c r="N25" s="118"/>
      <c r="O25" s="118"/>
      <c r="P25" s="118"/>
      <c r="Q25" s="118"/>
      <c r="R25" s="118"/>
      <c r="T25" s="118"/>
      <c r="V25" s="118"/>
      <c r="W25" s="118"/>
      <c r="X25" s="118"/>
      <c r="Z25" s="118"/>
      <c r="AB25" s="118"/>
      <c r="AC25" s="118"/>
      <c r="AD25" s="118"/>
      <c r="AE25" s="161"/>
      <c r="AG25" s="118"/>
      <c r="AI25" s="183"/>
      <c r="AK25" s="183"/>
      <c r="AM25" s="118"/>
      <c r="AO25" s="184"/>
      <c r="AQ25" s="184"/>
    </row>
    <row r="26" spans="1:43" x14ac:dyDescent="0.3">
      <c r="A26" s="161">
        <v>16</v>
      </c>
      <c r="B26" s="118"/>
      <c r="C26" s="118"/>
      <c r="D26" s="118"/>
      <c r="E26" s="118"/>
      <c r="F26" s="118"/>
      <c r="G26" s="118"/>
      <c r="I26" s="118"/>
      <c r="J26" s="118"/>
      <c r="K26" s="118"/>
      <c r="L26" s="118"/>
      <c r="M26" s="118"/>
      <c r="N26" s="118"/>
      <c r="O26" s="118"/>
      <c r="P26" s="118"/>
      <c r="Q26" s="118"/>
      <c r="R26" s="118"/>
      <c r="T26" s="118"/>
      <c r="V26" s="118"/>
      <c r="W26" s="118"/>
      <c r="X26" s="118"/>
      <c r="Z26" s="118"/>
      <c r="AB26" s="118"/>
      <c r="AC26" s="118"/>
      <c r="AD26" s="118"/>
      <c r="AE26" s="161">
        <f t="shared" ref="AE26:AE74" si="3">IF(E26=0,D26,0)</f>
        <v>0</v>
      </c>
      <c r="AG26" s="118"/>
      <c r="AI26" s="183"/>
      <c r="AK26" s="183"/>
      <c r="AM26" s="118"/>
      <c r="AO26" s="184" t="str">
        <f>'PCI Worksheet'!B27</f>
        <v/>
      </c>
      <c r="AP26" s="11" t="str">
        <f>'PCI Worksheet'!C27</f>
        <v>-</v>
      </c>
      <c r="AQ26" s="184" t="str">
        <f>'PCI Worksheet'!D27</f>
        <v/>
      </c>
    </row>
    <row r="27" spans="1:43" x14ac:dyDescent="0.3">
      <c r="A27" s="161">
        <v>17</v>
      </c>
      <c r="B27" s="118"/>
      <c r="C27" s="118"/>
      <c r="D27" s="118"/>
      <c r="E27" s="118"/>
      <c r="F27" s="118"/>
      <c r="G27" s="118"/>
      <c r="I27" s="118"/>
      <c r="J27" s="118"/>
      <c r="K27" s="118"/>
      <c r="L27" s="118"/>
      <c r="M27" s="118"/>
      <c r="N27" s="118"/>
      <c r="O27" s="118"/>
      <c r="P27" s="118"/>
      <c r="Q27" s="118"/>
      <c r="R27" s="118"/>
      <c r="T27" s="118"/>
      <c r="V27" s="118"/>
      <c r="W27" s="118"/>
      <c r="X27" s="118"/>
      <c r="Z27" s="118"/>
      <c r="AB27" s="118"/>
      <c r="AC27" s="118"/>
      <c r="AD27" s="118"/>
      <c r="AE27" s="161">
        <f t="shared" si="3"/>
        <v>0</v>
      </c>
      <c r="AG27" s="118"/>
      <c r="AI27" s="183"/>
      <c r="AK27" s="183"/>
      <c r="AM27" s="118"/>
      <c r="AO27" s="184" t="str">
        <f>'PCI Worksheet'!B28</f>
        <v/>
      </c>
      <c r="AP27" s="11" t="str">
        <f>'PCI Worksheet'!C28</f>
        <v>-</v>
      </c>
      <c r="AQ27" s="184" t="str">
        <f>'PCI Worksheet'!D28</f>
        <v/>
      </c>
    </row>
    <row r="28" spans="1:43" x14ac:dyDescent="0.3">
      <c r="A28" s="161">
        <v>18</v>
      </c>
      <c r="B28" s="118"/>
      <c r="C28" s="118"/>
      <c r="D28" s="118"/>
      <c r="E28" s="118"/>
      <c r="F28" s="118"/>
      <c r="G28" s="118"/>
      <c r="I28" s="118"/>
      <c r="J28" s="118"/>
      <c r="K28" s="118"/>
      <c r="L28" s="118"/>
      <c r="M28" s="118"/>
      <c r="N28" s="118"/>
      <c r="O28" s="118"/>
      <c r="P28" s="118"/>
      <c r="Q28" s="118"/>
      <c r="R28" s="118"/>
      <c r="T28" s="118"/>
      <c r="V28" s="118"/>
      <c r="W28" s="118"/>
      <c r="X28" s="118"/>
      <c r="Z28" s="118"/>
      <c r="AB28" s="118"/>
      <c r="AC28" s="118"/>
      <c r="AD28" s="118"/>
      <c r="AE28" s="161">
        <f t="shared" si="3"/>
        <v>0</v>
      </c>
      <c r="AG28" s="118"/>
      <c r="AI28" s="183"/>
      <c r="AK28" s="183"/>
      <c r="AM28" s="118"/>
      <c r="AO28" s="184" t="str">
        <f>'PCI Worksheet'!B29</f>
        <v/>
      </c>
      <c r="AP28" s="11" t="str">
        <f>'PCI Worksheet'!C29</f>
        <v>-</v>
      </c>
      <c r="AQ28" s="184" t="str">
        <f>'PCI Worksheet'!D29</f>
        <v/>
      </c>
    </row>
    <row r="29" spans="1:43" x14ac:dyDescent="0.3">
      <c r="A29" s="161">
        <v>19</v>
      </c>
      <c r="B29" s="118"/>
      <c r="C29" s="118"/>
      <c r="D29" s="118"/>
      <c r="E29" s="118"/>
      <c r="F29" s="118"/>
      <c r="G29" s="118"/>
      <c r="I29" s="118"/>
      <c r="J29" s="118"/>
      <c r="K29" s="118"/>
      <c r="L29" s="118"/>
      <c r="M29" s="118"/>
      <c r="N29" s="118"/>
      <c r="O29" s="118"/>
      <c r="P29" s="118"/>
      <c r="Q29" s="118"/>
      <c r="R29" s="118"/>
      <c r="T29" s="118"/>
      <c r="V29" s="118"/>
      <c r="W29" s="118"/>
      <c r="X29" s="118"/>
      <c r="Z29" s="118"/>
      <c r="AB29" s="118"/>
      <c r="AC29" s="118"/>
      <c r="AD29" s="118"/>
      <c r="AE29" s="161">
        <f t="shared" si="3"/>
        <v>0</v>
      </c>
      <c r="AG29" s="118"/>
      <c r="AI29" s="183"/>
      <c r="AK29" s="183"/>
      <c r="AM29" s="118"/>
      <c r="AO29" s="184" t="str">
        <f>'PCI Worksheet'!B30</f>
        <v/>
      </c>
      <c r="AP29" s="11" t="str">
        <f>'PCI Worksheet'!C30</f>
        <v>-</v>
      </c>
      <c r="AQ29" s="184" t="str">
        <f>'PCI Worksheet'!D30</f>
        <v/>
      </c>
    </row>
    <row r="30" spans="1:43" x14ac:dyDescent="0.3">
      <c r="A30" s="161">
        <v>20</v>
      </c>
      <c r="B30" s="118"/>
      <c r="C30" s="118"/>
      <c r="D30" s="118"/>
      <c r="E30" s="118"/>
      <c r="F30" s="118"/>
      <c r="G30" s="118"/>
      <c r="I30" s="118"/>
      <c r="J30" s="118"/>
      <c r="K30" s="118"/>
      <c r="L30" s="118"/>
      <c r="M30" s="118"/>
      <c r="N30" s="118"/>
      <c r="O30" s="118"/>
      <c r="P30" s="118"/>
      <c r="Q30" s="118"/>
      <c r="R30" s="118"/>
      <c r="T30" s="118"/>
      <c r="V30" s="118"/>
      <c r="W30" s="118"/>
      <c r="X30" s="118"/>
      <c r="Z30" s="118"/>
      <c r="AB30" s="118"/>
      <c r="AC30" s="118"/>
      <c r="AD30" s="118"/>
      <c r="AE30" s="161">
        <f t="shared" si="3"/>
        <v>0</v>
      </c>
      <c r="AG30" s="118"/>
      <c r="AI30" s="183"/>
      <c r="AK30" s="183"/>
      <c r="AM30" s="118"/>
      <c r="AO30" s="184" t="str">
        <f>'PCI Worksheet'!B31</f>
        <v/>
      </c>
      <c r="AP30" s="11" t="str">
        <f>'PCI Worksheet'!C31</f>
        <v>-</v>
      </c>
      <c r="AQ30" s="184" t="str">
        <f>'PCI Worksheet'!D31</f>
        <v/>
      </c>
    </row>
    <row r="31" spans="1:43" x14ac:dyDescent="0.3">
      <c r="A31" s="161">
        <v>21</v>
      </c>
      <c r="B31" s="118"/>
      <c r="C31" s="118"/>
      <c r="D31" s="118"/>
      <c r="E31" s="118"/>
      <c r="F31" s="118"/>
      <c r="G31" s="118"/>
      <c r="I31" s="118"/>
      <c r="J31" s="118"/>
      <c r="K31" s="118"/>
      <c r="L31" s="118"/>
      <c r="M31" s="118"/>
      <c r="N31" s="118"/>
      <c r="O31" s="118"/>
      <c r="P31" s="118"/>
      <c r="Q31" s="118"/>
      <c r="R31" s="118"/>
      <c r="T31" s="118"/>
      <c r="V31" s="118"/>
      <c r="W31" s="118"/>
      <c r="X31" s="118"/>
      <c r="Z31" s="118"/>
      <c r="AB31" s="118"/>
      <c r="AC31" s="118"/>
      <c r="AD31" s="118"/>
      <c r="AE31" s="161">
        <f t="shared" si="3"/>
        <v>0</v>
      </c>
      <c r="AG31" s="118"/>
      <c r="AI31" s="183"/>
      <c r="AK31" s="183"/>
      <c r="AM31" s="118"/>
      <c r="AO31" s="184" t="str">
        <f>'PCI Worksheet'!B32</f>
        <v/>
      </c>
      <c r="AP31" s="11" t="str">
        <f>'PCI Worksheet'!C32</f>
        <v>-</v>
      </c>
      <c r="AQ31" s="184" t="str">
        <f>'PCI Worksheet'!D32</f>
        <v/>
      </c>
    </row>
    <row r="32" spans="1:43" x14ac:dyDescent="0.3">
      <c r="A32" s="161">
        <v>22</v>
      </c>
      <c r="B32" s="118"/>
      <c r="C32" s="118"/>
      <c r="D32" s="118"/>
      <c r="E32" s="118"/>
      <c r="F32" s="118"/>
      <c r="G32" s="118"/>
      <c r="I32" s="118"/>
      <c r="J32" s="118"/>
      <c r="K32" s="118"/>
      <c r="L32" s="118"/>
      <c r="M32" s="118"/>
      <c r="N32" s="118"/>
      <c r="O32" s="118"/>
      <c r="P32" s="118"/>
      <c r="Q32" s="118"/>
      <c r="R32" s="118"/>
      <c r="T32" s="118"/>
      <c r="V32" s="118"/>
      <c r="W32" s="118"/>
      <c r="X32" s="118"/>
      <c r="Z32" s="118"/>
      <c r="AB32" s="118"/>
      <c r="AC32" s="118"/>
      <c r="AD32" s="118"/>
      <c r="AE32" s="161">
        <f t="shared" si="3"/>
        <v>0</v>
      </c>
      <c r="AG32" s="118"/>
      <c r="AI32" s="183"/>
      <c r="AK32" s="183"/>
      <c r="AM32" s="118"/>
      <c r="AO32" s="184" t="str">
        <f>'PCI Worksheet'!B33</f>
        <v/>
      </c>
      <c r="AP32" s="11" t="str">
        <f>'PCI Worksheet'!C33</f>
        <v>-</v>
      </c>
      <c r="AQ32" s="184" t="str">
        <f>'PCI Worksheet'!D33</f>
        <v/>
      </c>
    </row>
    <row r="33" spans="1:43" x14ac:dyDescent="0.3">
      <c r="A33" s="161">
        <v>23</v>
      </c>
      <c r="B33" s="118"/>
      <c r="C33" s="118"/>
      <c r="D33" s="118"/>
      <c r="E33" s="118"/>
      <c r="F33" s="118"/>
      <c r="G33" s="118"/>
      <c r="I33" s="118"/>
      <c r="J33" s="118"/>
      <c r="K33" s="118"/>
      <c r="L33" s="118"/>
      <c r="M33" s="118"/>
      <c r="N33" s="118"/>
      <c r="O33" s="118"/>
      <c r="P33" s="118"/>
      <c r="Q33" s="118"/>
      <c r="R33" s="118"/>
      <c r="T33" s="118"/>
      <c r="V33" s="118"/>
      <c r="W33" s="118"/>
      <c r="X33" s="118"/>
      <c r="Z33" s="118"/>
      <c r="AB33" s="118"/>
      <c r="AC33" s="118"/>
      <c r="AD33" s="118"/>
      <c r="AE33" s="161">
        <f t="shared" si="3"/>
        <v>0</v>
      </c>
      <c r="AG33" s="118"/>
      <c r="AI33" s="183"/>
      <c r="AK33" s="183"/>
      <c r="AM33" s="118"/>
      <c r="AO33" s="184" t="str">
        <f>'PCI Worksheet'!B34</f>
        <v/>
      </c>
      <c r="AP33" s="11" t="str">
        <f>'PCI Worksheet'!C34</f>
        <v>-</v>
      </c>
      <c r="AQ33" s="184" t="str">
        <f>'PCI Worksheet'!D34</f>
        <v/>
      </c>
    </row>
    <row r="34" spans="1:43" x14ac:dyDescent="0.3">
      <c r="A34" s="161">
        <v>24</v>
      </c>
      <c r="B34" s="118"/>
      <c r="C34" s="118"/>
      <c r="D34" s="118"/>
      <c r="E34" s="118"/>
      <c r="F34" s="118"/>
      <c r="G34" s="118"/>
      <c r="I34" s="118"/>
      <c r="J34" s="118"/>
      <c r="K34" s="118"/>
      <c r="L34" s="118"/>
      <c r="M34" s="118"/>
      <c r="N34" s="118"/>
      <c r="O34" s="118"/>
      <c r="P34" s="118"/>
      <c r="Q34" s="118"/>
      <c r="R34" s="118"/>
      <c r="T34" s="118"/>
      <c r="V34" s="118"/>
      <c r="W34" s="118"/>
      <c r="X34" s="118"/>
      <c r="Z34" s="118"/>
      <c r="AB34" s="118"/>
      <c r="AC34" s="118"/>
      <c r="AD34" s="118"/>
      <c r="AE34" s="161">
        <f t="shared" si="3"/>
        <v>0</v>
      </c>
      <c r="AG34" s="118"/>
      <c r="AI34" s="183"/>
      <c r="AK34" s="183"/>
      <c r="AM34" s="118"/>
      <c r="AO34" s="184" t="str">
        <f>'PCI Worksheet'!B35</f>
        <v/>
      </c>
      <c r="AP34" s="11" t="str">
        <f>'PCI Worksheet'!C35</f>
        <v>-</v>
      </c>
      <c r="AQ34" s="184" t="str">
        <f>'PCI Worksheet'!D35</f>
        <v/>
      </c>
    </row>
    <row r="35" spans="1:43" x14ac:dyDescent="0.3">
      <c r="A35" s="161">
        <v>25</v>
      </c>
      <c r="B35" s="118"/>
      <c r="C35" s="118"/>
      <c r="D35" s="118"/>
      <c r="E35" s="118"/>
      <c r="F35" s="118"/>
      <c r="G35" s="118"/>
      <c r="I35" s="118"/>
      <c r="J35" s="118"/>
      <c r="K35" s="118"/>
      <c r="L35" s="118"/>
      <c r="M35" s="118"/>
      <c r="N35" s="118"/>
      <c r="O35" s="118"/>
      <c r="P35" s="118"/>
      <c r="Q35" s="118"/>
      <c r="R35" s="118"/>
      <c r="T35" s="118"/>
      <c r="V35" s="118"/>
      <c r="W35" s="118"/>
      <c r="X35" s="118"/>
      <c r="Z35" s="118"/>
      <c r="AB35" s="118"/>
      <c r="AC35" s="118"/>
      <c r="AD35" s="118"/>
      <c r="AE35" s="161">
        <f t="shared" si="3"/>
        <v>0</v>
      </c>
      <c r="AG35" s="118"/>
      <c r="AI35" s="183"/>
      <c r="AK35" s="183"/>
      <c r="AM35" s="118"/>
      <c r="AO35" s="184" t="str">
        <f>'PCI Worksheet'!B36</f>
        <v/>
      </c>
      <c r="AP35" s="11">
        <f>'PCI Worksheet'!C36</f>
        <v>0</v>
      </c>
      <c r="AQ35" s="8" t="str">
        <f>'PCI Worksheet'!D36</f>
        <v>or more</v>
      </c>
    </row>
    <row r="36" spans="1:43" x14ac:dyDescent="0.3">
      <c r="A36" s="161">
        <v>26</v>
      </c>
      <c r="B36" s="118"/>
      <c r="C36" s="118"/>
      <c r="D36" s="118"/>
      <c r="E36" s="118"/>
      <c r="F36" s="118"/>
      <c r="G36" s="118"/>
      <c r="I36" s="118"/>
      <c r="J36" s="118"/>
      <c r="K36" s="118"/>
      <c r="L36" s="118"/>
      <c r="M36" s="118"/>
      <c r="N36" s="118"/>
      <c r="O36" s="118"/>
      <c r="P36" s="118"/>
      <c r="Q36" s="118"/>
      <c r="R36" s="118"/>
      <c r="T36" s="118"/>
      <c r="V36" s="118"/>
      <c r="W36" s="118"/>
      <c r="X36" s="118"/>
      <c r="Z36" s="118"/>
      <c r="AB36" s="118"/>
      <c r="AC36" s="118"/>
      <c r="AD36" s="118"/>
      <c r="AE36" s="161">
        <f t="shared" si="3"/>
        <v>0</v>
      </c>
      <c r="AG36" s="118"/>
      <c r="AI36" s="183"/>
      <c r="AK36" s="183"/>
      <c r="AM36" s="118"/>
    </row>
    <row r="37" spans="1:43" x14ac:dyDescent="0.3">
      <c r="A37" s="161">
        <v>27</v>
      </c>
      <c r="B37" s="118"/>
      <c r="C37" s="118"/>
      <c r="D37" s="118"/>
      <c r="E37" s="118"/>
      <c r="F37" s="118"/>
      <c r="G37" s="118"/>
      <c r="I37" s="118"/>
      <c r="J37" s="118"/>
      <c r="K37" s="118"/>
      <c r="L37" s="118"/>
      <c r="M37" s="118"/>
      <c r="N37" s="118"/>
      <c r="O37" s="118"/>
      <c r="P37" s="118"/>
      <c r="Q37" s="118"/>
      <c r="R37" s="118"/>
      <c r="T37" s="118"/>
      <c r="V37" s="118"/>
      <c r="W37" s="118"/>
      <c r="X37" s="118"/>
      <c r="Z37" s="118"/>
      <c r="AB37" s="118"/>
      <c r="AC37" s="118"/>
      <c r="AD37" s="118"/>
      <c r="AE37" s="161">
        <f t="shared" si="3"/>
        <v>0</v>
      </c>
      <c r="AG37" s="118"/>
      <c r="AI37" s="183"/>
      <c r="AK37" s="183"/>
      <c r="AM37" s="118"/>
    </row>
    <row r="38" spans="1:43" x14ac:dyDescent="0.3">
      <c r="A38" s="161">
        <v>28</v>
      </c>
      <c r="B38" s="118"/>
      <c r="C38" s="118"/>
      <c r="D38" s="118"/>
      <c r="E38" s="118"/>
      <c r="F38" s="118"/>
      <c r="G38" s="118"/>
      <c r="I38" s="118"/>
      <c r="J38" s="118"/>
      <c r="K38" s="118"/>
      <c r="L38" s="118"/>
      <c r="M38" s="118"/>
      <c r="N38" s="118"/>
      <c r="O38" s="118"/>
      <c r="P38" s="118"/>
      <c r="Q38" s="118"/>
      <c r="R38" s="118"/>
      <c r="T38" s="118"/>
      <c r="V38" s="118"/>
      <c r="W38" s="118"/>
      <c r="X38" s="118"/>
      <c r="Z38" s="118"/>
      <c r="AB38" s="118"/>
      <c r="AC38" s="118"/>
      <c r="AD38" s="118"/>
      <c r="AE38" s="161">
        <f t="shared" si="3"/>
        <v>0</v>
      </c>
      <c r="AG38" s="118"/>
      <c r="AI38" s="183"/>
      <c r="AK38" s="183"/>
      <c r="AM38" s="118"/>
    </row>
    <row r="39" spans="1:43" x14ac:dyDescent="0.3">
      <c r="A39" s="161">
        <v>29</v>
      </c>
      <c r="B39" s="118"/>
      <c r="C39" s="118"/>
      <c r="D39" s="118"/>
      <c r="E39" s="118"/>
      <c r="F39" s="118"/>
      <c r="G39" s="118"/>
      <c r="I39" s="118"/>
      <c r="J39" s="118"/>
      <c r="K39" s="118"/>
      <c r="L39" s="118"/>
      <c r="M39" s="118"/>
      <c r="N39" s="118"/>
      <c r="O39" s="118"/>
      <c r="P39" s="118"/>
      <c r="Q39" s="118"/>
      <c r="R39" s="118"/>
      <c r="T39" s="118"/>
      <c r="V39" s="118"/>
      <c r="W39" s="118"/>
      <c r="X39" s="118"/>
      <c r="Z39" s="118"/>
      <c r="AB39" s="118"/>
      <c r="AC39" s="118"/>
      <c r="AD39" s="118"/>
      <c r="AE39" s="161">
        <f t="shared" si="3"/>
        <v>0</v>
      </c>
      <c r="AG39" s="118"/>
      <c r="AI39" s="183"/>
      <c r="AK39" s="183"/>
      <c r="AM39" s="118"/>
    </row>
    <row r="40" spans="1:43" x14ac:dyDescent="0.3">
      <c r="A40" s="161">
        <v>30</v>
      </c>
      <c r="B40" s="118"/>
      <c r="C40" s="118"/>
      <c r="D40" s="118"/>
      <c r="E40" s="118"/>
      <c r="F40" s="118"/>
      <c r="G40" s="118"/>
      <c r="I40" s="118"/>
      <c r="J40" s="118"/>
      <c r="K40" s="118"/>
      <c r="L40" s="118"/>
      <c r="M40" s="118"/>
      <c r="N40" s="118"/>
      <c r="O40" s="118"/>
      <c r="P40" s="118"/>
      <c r="Q40" s="118"/>
      <c r="R40" s="118"/>
      <c r="T40" s="118"/>
      <c r="V40" s="118"/>
      <c r="W40" s="118"/>
      <c r="X40" s="118"/>
      <c r="Z40" s="118"/>
      <c r="AB40" s="118"/>
      <c r="AC40" s="118"/>
      <c r="AD40" s="118"/>
      <c r="AE40" s="161">
        <f t="shared" si="3"/>
        <v>0</v>
      </c>
      <c r="AG40" s="118"/>
      <c r="AI40" s="183"/>
      <c r="AK40" s="183"/>
      <c r="AM40" s="118"/>
    </row>
    <row r="41" spans="1:43" x14ac:dyDescent="0.3">
      <c r="A41" s="161">
        <v>31</v>
      </c>
      <c r="B41" s="118"/>
      <c r="C41" s="118"/>
      <c r="D41" s="118"/>
      <c r="E41" s="118"/>
      <c r="F41" s="118"/>
      <c r="G41" s="118"/>
      <c r="I41" s="118"/>
      <c r="J41" s="118"/>
      <c r="K41" s="118"/>
      <c r="L41" s="118"/>
      <c r="M41" s="118"/>
      <c r="N41" s="118"/>
      <c r="O41" s="118"/>
      <c r="P41" s="118"/>
      <c r="Q41" s="118"/>
      <c r="R41" s="118"/>
      <c r="T41" s="118"/>
      <c r="V41" s="118"/>
      <c r="W41" s="118"/>
      <c r="X41" s="118"/>
      <c r="Z41" s="118"/>
      <c r="AB41" s="118"/>
      <c r="AC41" s="118"/>
      <c r="AD41" s="118"/>
      <c r="AE41" s="161">
        <f t="shared" si="3"/>
        <v>0</v>
      </c>
      <c r="AG41" s="118"/>
      <c r="AI41" s="183"/>
      <c r="AK41" s="183"/>
      <c r="AM41" s="118"/>
    </row>
    <row r="42" spans="1:43" x14ac:dyDescent="0.3">
      <c r="A42" s="161">
        <v>32</v>
      </c>
      <c r="B42" s="118"/>
      <c r="C42" s="118"/>
      <c r="D42" s="118"/>
      <c r="E42" s="118"/>
      <c r="F42" s="118"/>
      <c r="G42" s="118"/>
      <c r="I42" s="118"/>
      <c r="J42" s="118"/>
      <c r="K42" s="118"/>
      <c r="L42" s="118"/>
      <c r="M42" s="118"/>
      <c r="N42" s="118"/>
      <c r="O42" s="118"/>
      <c r="P42" s="118"/>
      <c r="Q42" s="118"/>
      <c r="R42" s="118"/>
      <c r="T42" s="118"/>
      <c r="V42" s="118"/>
      <c r="W42" s="118"/>
      <c r="X42" s="118"/>
      <c r="Z42" s="118"/>
      <c r="AB42" s="118"/>
      <c r="AC42" s="118"/>
      <c r="AD42" s="118"/>
      <c r="AE42" s="161">
        <f t="shared" si="3"/>
        <v>0</v>
      </c>
      <c r="AG42" s="118"/>
      <c r="AI42" s="183"/>
      <c r="AK42" s="183"/>
      <c r="AM42" s="118"/>
    </row>
    <row r="43" spans="1:43" x14ac:dyDescent="0.3">
      <c r="A43" s="161">
        <v>33</v>
      </c>
      <c r="B43" s="118"/>
      <c r="C43" s="118"/>
      <c r="D43" s="118"/>
      <c r="E43" s="118"/>
      <c r="F43" s="118"/>
      <c r="G43" s="118"/>
      <c r="I43" s="118"/>
      <c r="J43" s="118"/>
      <c r="K43" s="118"/>
      <c r="L43" s="118"/>
      <c r="M43" s="118"/>
      <c r="N43" s="118"/>
      <c r="O43" s="118"/>
      <c r="P43" s="118"/>
      <c r="Q43" s="118"/>
      <c r="R43" s="118"/>
      <c r="T43" s="118"/>
      <c r="V43" s="118"/>
      <c r="W43" s="118"/>
      <c r="X43" s="118"/>
      <c r="Z43" s="118"/>
      <c r="AB43" s="118"/>
      <c r="AC43" s="118"/>
      <c r="AD43" s="118"/>
      <c r="AE43" s="161">
        <f t="shared" si="3"/>
        <v>0</v>
      </c>
      <c r="AG43" s="118"/>
      <c r="AI43" s="183"/>
      <c r="AK43" s="183"/>
      <c r="AM43" s="118"/>
    </row>
    <row r="44" spans="1:43" x14ac:dyDescent="0.3">
      <c r="A44" s="161">
        <v>34</v>
      </c>
      <c r="B44" s="118"/>
      <c r="C44" s="118"/>
      <c r="D44" s="118"/>
      <c r="E44" s="118"/>
      <c r="F44" s="118"/>
      <c r="G44" s="118"/>
      <c r="I44" s="118"/>
      <c r="J44" s="118"/>
      <c r="K44" s="118"/>
      <c r="L44" s="118"/>
      <c r="M44" s="118"/>
      <c r="N44" s="118"/>
      <c r="O44" s="118"/>
      <c r="P44" s="118"/>
      <c r="Q44" s="118"/>
      <c r="R44" s="118"/>
      <c r="T44" s="118"/>
      <c r="V44" s="118"/>
      <c r="W44" s="118"/>
      <c r="X44" s="118"/>
      <c r="Z44" s="118"/>
      <c r="AB44" s="118"/>
      <c r="AC44" s="118"/>
      <c r="AD44" s="118"/>
      <c r="AE44" s="161">
        <f t="shared" si="3"/>
        <v>0</v>
      </c>
      <c r="AG44" s="118"/>
      <c r="AI44" s="183"/>
      <c r="AK44" s="183"/>
      <c r="AM44" s="118"/>
    </row>
    <row r="45" spans="1:43" x14ac:dyDescent="0.3">
      <c r="A45" s="161">
        <v>35</v>
      </c>
      <c r="B45" s="118"/>
      <c r="C45" s="118"/>
      <c r="D45" s="118"/>
      <c r="E45" s="118"/>
      <c r="F45" s="118"/>
      <c r="G45" s="118"/>
      <c r="I45" s="118"/>
      <c r="J45" s="118"/>
      <c r="K45" s="118"/>
      <c r="L45" s="118"/>
      <c r="M45" s="118"/>
      <c r="N45" s="118"/>
      <c r="O45" s="118"/>
      <c r="P45" s="118"/>
      <c r="Q45" s="118"/>
      <c r="R45" s="118"/>
      <c r="T45" s="118"/>
      <c r="V45" s="118"/>
      <c r="W45" s="118"/>
      <c r="X45" s="118"/>
      <c r="Z45" s="118"/>
      <c r="AB45" s="118"/>
      <c r="AC45" s="118"/>
      <c r="AD45" s="118"/>
      <c r="AE45" s="161">
        <f t="shared" si="3"/>
        <v>0</v>
      </c>
      <c r="AG45" s="118"/>
      <c r="AI45" s="183"/>
      <c r="AK45" s="183"/>
      <c r="AM45" s="118"/>
    </row>
    <row r="46" spans="1:43" x14ac:dyDescent="0.3">
      <c r="A46" s="161">
        <v>36</v>
      </c>
      <c r="B46" s="118"/>
      <c r="C46" s="118"/>
      <c r="D46" s="118"/>
      <c r="E46" s="118"/>
      <c r="F46" s="118"/>
      <c r="G46" s="118"/>
      <c r="I46" s="118"/>
      <c r="J46" s="118"/>
      <c r="K46" s="118"/>
      <c r="L46" s="118"/>
      <c r="M46" s="118"/>
      <c r="N46" s="118"/>
      <c r="O46" s="118"/>
      <c r="P46" s="118"/>
      <c r="Q46" s="118"/>
      <c r="R46" s="118"/>
      <c r="T46" s="118"/>
      <c r="V46" s="118"/>
      <c r="W46" s="118"/>
      <c r="X46" s="118"/>
      <c r="Z46" s="118"/>
      <c r="AB46" s="118"/>
      <c r="AC46" s="118"/>
      <c r="AD46" s="118"/>
      <c r="AE46" s="161">
        <f t="shared" si="3"/>
        <v>0</v>
      </c>
      <c r="AG46" s="118"/>
      <c r="AI46" s="183"/>
      <c r="AK46" s="183"/>
      <c r="AM46" s="118"/>
    </row>
    <row r="47" spans="1:43" x14ac:dyDescent="0.3">
      <c r="A47" s="161">
        <v>37</v>
      </c>
      <c r="B47" s="118"/>
      <c r="C47" s="118"/>
      <c r="D47" s="118"/>
      <c r="E47" s="118"/>
      <c r="F47" s="118"/>
      <c r="G47" s="118"/>
      <c r="I47" s="118"/>
      <c r="J47" s="118"/>
      <c r="K47" s="118"/>
      <c r="L47" s="118"/>
      <c r="M47" s="118"/>
      <c r="N47" s="118"/>
      <c r="O47" s="118"/>
      <c r="P47" s="118"/>
      <c r="Q47" s="118"/>
      <c r="R47" s="118"/>
      <c r="T47" s="118"/>
      <c r="V47" s="118"/>
      <c r="W47" s="118"/>
      <c r="X47" s="118"/>
      <c r="Z47" s="118"/>
      <c r="AB47" s="118"/>
      <c r="AC47" s="118"/>
      <c r="AD47" s="118"/>
      <c r="AE47" s="161">
        <f t="shared" si="3"/>
        <v>0</v>
      </c>
      <c r="AG47" s="118"/>
      <c r="AI47" s="183"/>
      <c r="AK47" s="183"/>
      <c r="AM47" s="118"/>
    </row>
    <row r="48" spans="1:43" x14ac:dyDescent="0.3">
      <c r="A48" s="161">
        <v>38</v>
      </c>
      <c r="B48" s="118"/>
      <c r="C48" s="118"/>
      <c r="D48" s="118"/>
      <c r="E48" s="118"/>
      <c r="F48" s="118"/>
      <c r="G48" s="118"/>
      <c r="I48" s="118"/>
      <c r="J48" s="118"/>
      <c r="K48" s="118"/>
      <c r="L48" s="118"/>
      <c r="M48" s="118"/>
      <c r="N48" s="118"/>
      <c r="O48" s="118"/>
      <c r="P48" s="118"/>
      <c r="Q48" s="118"/>
      <c r="R48" s="118"/>
      <c r="T48" s="118"/>
      <c r="V48" s="118"/>
      <c r="W48" s="118"/>
      <c r="X48" s="118"/>
      <c r="Z48" s="118"/>
      <c r="AB48" s="118"/>
      <c r="AC48" s="118"/>
      <c r="AD48" s="118"/>
      <c r="AE48" s="161">
        <f t="shared" si="3"/>
        <v>0</v>
      </c>
      <c r="AG48" s="118"/>
      <c r="AI48" s="183"/>
      <c r="AK48" s="183"/>
      <c r="AM48" s="118"/>
    </row>
    <row r="49" spans="1:39" x14ac:dyDescent="0.3">
      <c r="A49" s="161">
        <v>39</v>
      </c>
      <c r="B49" s="118"/>
      <c r="C49" s="118"/>
      <c r="D49" s="118"/>
      <c r="E49" s="118"/>
      <c r="F49" s="118"/>
      <c r="G49" s="118"/>
      <c r="I49" s="118"/>
      <c r="J49" s="118"/>
      <c r="K49" s="118"/>
      <c r="L49" s="118"/>
      <c r="M49" s="118"/>
      <c r="N49" s="118"/>
      <c r="O49" s="118"/>
      <c r="P49" s="118"/>
      <c r="Q49" s="118"/>
      <c r="R49" s="118"/>
      <c r="T49" s="118"/>
      <c r="V49" s="118"/>
      <c r="W49" s="118"/>
      <c r="X49" s="118"/>
      <c r="Z49" s="118"/>
      <c r="AB49" s="118"/>
      <c r="AC49" s="118"/>
      <c r="AD49" s="118"/>
      <c r="AE49" s="161">
        <f t="shared" si="3"/>
        <v>0</v>
      </c>
      <c r="AG49" s="118"/>
      <c r="AI49" s="183"/>
      <c r="AK49" s="183"/>
      <c r="AM49" s="118"/>
    </row>
    <row r="50" spans="1:39" x14ac:dyDescent="0.3">
      <c r="A50" s="161">
        <v>40</v>
      </c>
      <c r="B50" s="118"/>
      <c r="C50" s="118"/>
      <c r="D50" s="118"/>
      <c r="E50" s="118"/>
      <c r="F50" s="118"/>
      <c r="G50" s="118"/>
      <c r="I50" s="118"/>
      <c r="J50" s="118"/>
      <c r="K50" s="118"/>
      <c r="L50" s="118"/>
      <c r="M50" s="118"/>
      <c r="N50" s="118"/>
      <c r="O50" s="118"/>
      <c r="P50" s="118"/>
      <c r="Q50" s="118"/>
      <c r="R50" s="118"/>
      <c r="T50" s="118"/>
      <c r="V50" s="118"/>
      <c r="W50" s="118"/>
      <c r="X50" s="118"/>
      <c r="Z50" s="118"/>
      <c r="AB50" s="118"/>
      <c r="AC50" s="118"/>
      <c r="AD50" s="118"/>
      <c r="AE50" s="161">
        <f t="shared" si="3"/>
        <v>0</v>
      </c>
      <c r="AG50" s="118"/>
      <c r="AI50" s="183"/>
      <c r="AK50" s="183"/>
      <c r="AM50" s="118"/>
    </row>
    <row r="51" spans="1:39" x14ac:dyDescent="0.3">
      <c r="A51" s="161">
        <v>41</v>
      </c>
      <c r="B51" s="118"/>
      <c r="C51" s="118"/>
      <c r="D51" s="118"/>
      <c r="E51" s="118"/>
      <c r="F51" s="118"/>
      <c r="G51" s="118"/>
      <c r="I51" s="118"/>
      <c r="J51" s="118"/>
      <c r="K51" s="118"/>
      <c r="L51" s="118"/>
      <c r="M51" s="118"/>
      <c r="N51" s="118"/>
      <c r="O51" s="118"/>
      <c r="P51" s="118"/>
      <c r="Q51" s="118"/>
      <c r="R51" s="118"/>
      <c r="T51" s="118"/>
      <c r="V51" s="118"/>
      <c r="W51" s="118"/>
      <c r="X51" s="118"/>
      <c r="Z51" s="118"/>
      <c r="AB51" s="118"/>
      <c r="AC51" s="118"/>
      <c r="AD51" s="118"/>
      <c r="AE51" s="161">
        <f t="shared" si="3"/>
        <v>0</v>
      </c>
      <c r="AG51" s="118"/>
      <c r="AI51" s="183"/>
      <c r="AK51" s="183"/>
      <c r="AM51" s="118"/>
    </row>
    <row r="52" spans="1:39" x14ac:dyDescent="0.3">
      <c r="A52" s="161">
        <v>42</v>
      </c>
      <c r="B52" s="118"/>
      <c r="C52" s="118"/>
      <c r="D52" s="118"/>
      <c r="E52" s="118"/>
      <c r="F52" s="118"/>
      <c r="G52" s="118"/>
      <c r="I52" s="118"/>
      <c r="J52" s="118"/>
      <c r="K52" s="118"/>
      <c r="L52" s="118"/>
      <c r="M52" s="118"/>
      <c r="N52" s="118"/>
      <c r="O52" s="118"/>
      <c r="P52" s="118"/>
      <c r="Q52" s="118"/>
      <c r="R52" s="118"/>
      <c r="T52" s="118"/>
      <c r="V52" s="118"/>
      <c r="W52" s="118"/>
      <c r="X52" s="118"/>
      <c r="Z52" s="118"/>
      <c r="AB52" s="118"/>
      <c r="AC52" s="118"/>
      <c r="AD52" s="118"/>
      <c r="AE52" s="161">
        <f t="shared" si="3"/>
        <v>0</v>
      </c>
      <c r="AG52" s="118"/>
      <c r="AI52" s="183"/>
      <c r="AK52" s="183"/>
      <c r="AM52" s="118"/>
    </row>
    <row r="53" spans="1:39" x14ac:dyDescent="0.3">
      <c r="A53" s="161">
        <v>43</v>
      </c>
      <c r="B53" s="118"/>
      <c r="C53" s="118"/>
      <c r="D53" s="118"/>
      <c r="E53" s="118"/>
      <c r="F53" s="118"/>
      <c r="G53" s="118"/>
      <c r="I53" s="118"/>
      <c r="J53" s="118"/>
      <c r="K53" s="118"/>
      <c r="L53" s="118"/>
      <c r="M53" s="118"/>
      <c r="N53" s="118"/>
      <c r="O53" s="118"/>
      <c r="P53" s="118"/>
      <c r="Q53" s="118"/>
      <c r="R53" s="118"/>
      <c r="T53" s="118"/>
      <c r="V53" s="118"/>
      <c r="W53" s="118"/>
      <c r="X53" s="118"/>
      <c r="Z53" s="118"/>
      <c r="AB53" s="118"/>
      <c r="AC53" s="118"/>
      <c r="AD53" s="118"/>
      <c r="AE53" s="161">
        <f t="shared" si="3"/>
        <v>0</v>
      </c>
      <c r="AG53" s="118"/>
      <c r="AI53" s="183"/>
      <c r="AK53" s="183"/>
      <c r="AM53" s="118"/>
    </row>
    <row r="54" spans="1:39" x14ac:dyDescent="0.3">
      <c r="A54" s="161">
        <v>44</v>
      </c>
      <c r="B54" s="118"/>
      <c r="C54" s="118"/>
      <c r="D54" s="118"/>
      <c r="E54" s="118"/>
      <c r="F54" s="118"/>
      <c r="G54" s="118"/>
      <c r="I54" s="118"/>
      <c r="J54" s="118"/>
      <c r="K54" s="118"/>
      <c r="L54" s="118"/>
      <c r="M54" s="118"/>
      <c r="N54" s="118"/>
      <c r="O54" s="118"/>
      <c r="P54" s="118"/>
      <c r="Q54" s="118"/>
      <c r="R54" s="118"/>
      <c r="T54" s="118"/>
      <c r="V54" s="118"/>
      <c r="W54" s="118"/>
      <c r="X54" s="118"/>
      <c r="Z54" s="118"/>
      <c r="AB54" s="118"/>
      <c r="AC54" s="118"/>
      <c r="AD54" s="118"/>
      <c r="AE54" s="161">
        <f t="shared" si="3"/>
        <v>0</v>
      </c>
      <c r="AG54" s="118"/>
      <c r="AI54" s="183"/>
      <c r="AK54" s="183"/>
      <c r="AM54" s="118"/>
    </row>
    <row r="55" spans="1:39" x14ac:dyDescent="0.3">
      <c r="A55" s="161">
        <v>45</v>
      </c>
      <c r="B55" s="118"/>
      <c r="C55" s="118"/>
      <c r="D55" s="118"/>
      <c r="E55" s="118"/>
      <c r="F55" s="118"/>
      <c r="G55" s="118"/>
      <c r="I55" s="118"/>
      <c r="J55" s="118"/>
      <c r="K55" s="118"/>
      <c r="L55" s="118"/>
      <c r="M55" s="118"/>
      <c r="N55" s="118"/>
      <c r="O55" s="118"/>
      <c r="P55" s="118"/>
      <c r="Q55" s="118"/>
      <c r="R55" s="118"/>
      <c r="T55" s="118"/>
      <c r="V55" s="118"/>
      <c r="W55" s="118"/>
      <c r="X55" s="118"/>
      <c r="Z55" s="118"/>
      <c r="AB55" s="118"/>
      <c r="AC55" s="118"/>
      <c r="AD55" s="118"/>
      <c r="AE55" s="161">
        <f t="shared" si="3"/>
        <v>0</v>
      </c>
      <c r="AG55" s="118"/>
      <c r="AI55" s="183"/>
      <c r="AK55" s="183"/>
      <c r="AM55" s="118"/>
    </row>
    <row r="56" spans="1:39" x14ac:dyDescent="0.3">
      <c r="A56" s="161">
        <v>46</v>
      </c>
      <c r="B56" s="118"/>
      <c r="C56" s="118"/>
      <c r="D56" s="118"/>
      <c r="E56" s="118"/>
      <c r="F56" s="118"/>
      <c r="G56" s="118"/>
      <c r="I56" s="118"/>
      <c r="J56" s="118"/>
      <c r="K56" s="118"/>
      <c r="L56" s="118"/>
      <c r="M56" s="118"/>
      <c r="N56" s="118"/>
      <c r="O56" s="118"/>
      <c r="P56" s="118"/>
      <c r="Q56" s="118"/>
      <c r="R56" s="118"/>
      <c r="T56" s="118"/>
      <c r="V56" s="118"/>
      <c r="W56" s="118"/>
      <c r="X56" s="118"/>
      <c r="Z56" s="118"/>
      <c r="AB56" s="118"/>
      <c r="AC56" s="118"/>
      <c r="AD56" s="118"/>
      <c r="AE56" s="161">
        <f t="shared" si="3"/>
        <v>0</v>
      </c>
      <c r="AG56" s="118"/>
      <c r="AI56" s="183"/>
      <c r="AK56" s="183"/>
      <c r="AM56" s="118"/>
    </row>
    <row r="57" spans="1:39" x14ac:dyDescent="0.3">
      <c r="A57" s="161">
        <v>47</v>
      </c>
      <c r="B57" s="118"/>
      <c r="C57" s="118"/>
      <c r="D57" s="118"/>
      <c r="E57" s="118"/>
      <c r="F57" s="118"/>
      <c r="G57" s="118"/>
      <c r="I57" s="118"/>
      <c r="J57" s="118"/>
      <c r="K57" s="118"/>
      <c r="L57" s="118"/>
      <c r="M57" s="118"/>
      <c r="N57" s="118"/>
      <c r="O57" s="118"/>
      <c r="P57" s="118"/>
      <c r="Q57" s="118"/>
      <c r="R57" s="118"/>
      <c r="T57" s="118"/>
      <c r="V57" s="118"/>
      <c r="W57" s="118"/>
      <c r="X57" s="118"/>
      <c r="Z57" s="118"/>
      <c r="AB57" s="118"/>
      <c r="AC57" s="118"/>
      <c r="AD57" s="118"/>
      <c r="AE57" s="161">
        <f t="shared" si="3"/>
        <v>0</v>
      </c>
      <c r="AG57" s="118"/>
      <c r="AI57" s="183"/>
      <c r="AK57" s="183"/>
      <c r="AM57" s="118"/>
    </row>
    <row r="58" spans="1:39" x14ac:dyDescent="0.3">
      <c r="A58" s="161">
        <v>48</v>
      </c>
      <c r="B58" s="118"/>
      <c r="C58" s="118"/>
      <c r="D58" s="118"/>
      <c r="E58" s="118"/>
      <c r="F58" s="118"/>
      <c r="G58" s="118"/>
      <c r="I58" s="118"/>
      <c r="J58" s="118"/>
      <c r="K58" s="118"/>
      <c r="L58" s="118"/>
      <c r="M58" s="118"/>
      <c r="N58" s="118"/>
      <c r="O58" s="118"/>
      <c r="P58" s="118"/>
      <c r="Q58" s="118"/>
      <c r="R58" s="118"/>
      <c r="T58" s="118"/>
      <c r="V58" s="118"/>
      <c r="W58" s="118"/>
      <c r="X58" s="118"/>
      <c r="Z58" s="118"/>
      <c r="AB58" s="118"/>
      <c r="AC58" s="118"/>
      <c r="AD58" s="118"/>
      <c r="AE58" s="161">
        <f t="shared" si="3"/>
        <v>0</v>
      </c>
      <c r="AG58" s="118"/>
      <c r="AI58" s="183"/>
      <c r="AK58" s="183"/>
      <c r="AM58" s="118"/>
    </row>
    <row r="59" spans="1:39" x14ac:dyDescent="0.3">
      <c r="A59" s="161">
        <v>49</v>
      </c>
      <c r="B59" s="118"/>
      <c r="C59" s="118"/>
      <c r="D59" s="118"/>
      <c r="E59" s="118"/>
      <c r="F59" s="118"/>
      <c r="G59" s="118"/>
      <c r="I59" s="118"/>
      <c r="J59" s="118"/>
      <c r="K59" s="118"/>
      <c r="L59" s="118"/>
      <c r="M59" s="118"/>
      <c r="N59" s="118"/>
      <c r="O59" s="118"/>
      <c r="P59" s="118"/>
      <c r="Q59" s="118"/>
      <c r="R59" s="118"/>
      <c r="T59" s="118"/>
      <c r="V59" s="118"/>
      <c r="W59" s="118"/>
      <c r="X59" s="118"/>
      <c r="Z59" s="118"/>
      <c r="AB59" s="118"/>
      <c r="AC59" s="118"/>
      <c r="AD59" s="118"/>
      <c r="AE59" s="161">
        <f t="shared" si="3"/>
        <v>0</v>
      </c>
      <c r="AG59" s="118"/>
      <c r="AI59" s="183"/>
      <c r="AK59" s="183"/>
      <c r="AM59" s="118"/>
    </row>
    <row r="60" spans="1:39" x14ac:dyDescent="0.3">
      <c r="A60" s="161">
        <v>50</v>
      </c>
      <c r="B60" s="118"/>
      <c r="C60" s="118"/>
      <c r="D60" s="118"/>
      <c r="E60" s="118"/>
      <c r="F60" s="118"/>
      <c r="G60" s="118"/>
      <c r="I60" s="118"/>
      <c r="J60" s="118"/>
      <c r="K60" s="118"/>
      <c r="L60" s="118"/>
      <c r="M60" s="118"/>
      <c r="N60" s="118"/>
      <c r="O60" s="118"/>
      <c r="P60" s="118"/>
      <c r="Q60" s="118"/>
      <c r="R60" s="118"/>
      <c r="T60" s="118"/>
      <c r="V60" s="118"/>
      <c r="W60" s="118"/>
      <c r="X60" s="118"/>
      <c r="Z60" s="118"/>
      <c r="AB60" s="118"/>
      <c r="AC60" s="118"/>
      <c r="AD60" s="118"/>
      <c r="AE60" s="161">
        <f t="shared" si="3"/>
        <v>0</v>
      </c>
      <c r="AG60" s="118"/>
      <c r="AI60" s="183"/>
      <c r="AK60" s="183"/>
      <c r="AM60" s="118"/>
    </row>
    <row r="61" spans="1:39" x14ac:dyDescent="0.3">
      <c r="A61" s="161">
        <v>51</v>
      </c>
      <c r="B61" s="118"/>
      <c r="C61" s="118"/>
      <c r="D61" s="118"/>
      <c r="E61" s="118"/>
      <c r="F61" s="118"/>
      <c r="G61" s="118"/>
      <c r="I61" s="118"/>
      <c r="J61" s="118"/>
      <c r="K61" s="118"/>
      <c r="L61" s="118"/>
      <c r="M61" s="118"/>
      <c r="N61" s="118"/>
      <c r="O61" s="118"/>
      <c r="P61" s="118"/>
      <c r="Q61" s="118"/>
      <c r="R61" s="118"/>
      <c r="T61" s="118"/>
      <c r="V61" s="118"/>
      <c r="W61" s="118"/>
      <c r="X61" s="118"/>
      <c r="Z61" s="118"/>
      <c r="AB61" s="118"/>
      <c r="AC61" s="118"/>
      <c r="AD61" s="118"/>
      <c r="AE61" s="161">
        <f t="shared" si="3"/>
        <v>0</v>
      </c>
      <c r="AG61" s="118"/>
      <c r="AI61" s="183"/>
      <c r="AK61" s="183"/>
      <c r="AM61" s="118"/>
    </row>
    <row r="62" spans="1:39" x14ac:dyDescent="0.3">
      <c r="A62" s="161">
        <v>52</v>
      </c>
      <c r="B62" s="118"/>
      <c r="C62" s="118"/>
      <c r="D62" s="118"/>
      <c r="E62" s="118"/>
      <c r="F62" s="118"/>
      <c r="G62" s="118"/>
      <c r="I62" s="118"/>
      <c r="J62" s="118"/>
      <c r="K62" s="118"/>
      <c r="L62" s="118"/>
      <c r="M62" s="118"/>
      <c r="N62" s="118"/>
      <c r="O62" s="118"/>
      <c r="P62" s="118"/>
      <c r="Q62" s="118"/>
      <c r="R62" s="118"/>
      <c r="T62" s="118"/>
      <c r="V62" s="118"/>
      <c r="W62" s="118"/>
      <c r="X62" s="118"/>
      <c r="Z62" s="118"/>
      <c r="AB62" s="118"/>
      <c r="AC62" s="118"/>
      <c r="AD62" s="118"/>
      <c r="AE62" s="161">
        <f t="shared" si="3"/>
        <v>0</v>
      </c>
      <c r="AG62" s="118"/>
      <c r="AI62" s="183"/>
      <c r="AK62" s="183"/>
      <c r="AM62" s="118"/>
    </row>
    <row r="63" spans="1:39" x14ac:dyDescent="0.3">
      <c r="A63" s="161">
        <v>53</v>
      </c>
      <c r="B63" s="118"/>
      <c r="C63" s="118"/>
      <c r="D63" s="118"/>
      <c r="E63" s="118"/>
      <c r="F63" s="118"/>
      <c r="G63" s="118"/>
      <c r="I63" s="118"/>
      <c r="J63" s="118"/>
      <c r="K63" s="118"/>
      <c r="L63" s="118"/>
      <c r="M63" s="118"/>
      <c r="N63" s="118"/>
      <c r="O63" s="118"/>
      <c r="P63" s="118"/>
      <c r="Q63" s="118"/>
      <c r="R63" s="118"/>
      <c r="T63" s="118"/>
      <c r="V63" s="118"/>
      <c r="W63" s="118"/>
      <c r="X63" s="118"/>
      <c r="Z63" s="118"/>
      <c r="AB63" s="118"/>
      <c r="AC63" s="118"/>
      <c r="AD63" s="118"/>
      <c r="AE63" s="161">
        <f t="shared" si="3"/>
        <v>0</v>
      </c>
      <c r="AG63" s="118"/>
      <c r="AI63" s="183"/>
      <c r="AK63" s="183"/>
      <c r="AM63" s="118"/>
    </row>
    <row r="64" spans="1:39" x14ac:dyDescent="0.3">
      <c r="A64" s="161">
        <v>54</v>
      </c>
      <c r="B64" s="118"/>
      <c r="C64" s="118"/>
      <c r="D64" s="118"/>
      <c r="E64" s="118"/>
      <c r="F64" s="118"/>
      <c r="G64" s="118"/>
      <c r="I64" s="118"/>
      <c r="J64" s="118"/>
      <c r="K64" s="118"/>
      <c r="L64" s="118"/>
      <c r="M64" s="118"/>
      <c r="N64" s="118"/>
      <c r="O64" s="118"/>
      <c r="P64" s="118"/>
      <c r="Q64" s="118"/>
      <c r="R64" s="118"/>
      <c r="T64" s="118"/>
      <c r="V64" s="118"/>
      <c r="W64" s="118"/>
      <c r="X64" s="118"/>
      <c r="Z64" s="118"/>
      <c r="AB64" s="118"/>
      <c r="AC64" s="118"/>
      <c r="AD64" s="118"/>
      <c r="AE64" s="161">
        <f t="shared" si="3"/>
        <v>0</v>
      </c>
      <c r="AG64" s="118"/>
      <c r="AI64" s="183"/>
      <c r="AK64" s="183"/>
      <c r="AM64" s="118"/>
    </row>
    <row r="65" spans="1:39" x14ac:dyDescent="0.3">
      <c r="A65" s="161">
        <v>55</v>
      </c>
      <c r="B65" s="118"/>
      <c r="C65" s="118"/>
      <c r="D65" s="118"/>
      <c r="E65" s="118"/>
      <c r="F65" s="118"/>
      <c r="G65" s="118"/>
      <c r="I65" s="118"/>
      <c r="J65" s="118"/>
      <c r="K65" s="118"/>
      <c r="L65" s="118"/>
      <c r="M65" s="118"/>
      <c r="N65" s="118"/>
      <c r="O65" s="118"/>
      <c r="P65" s="118"/>
      <c r="Q65" s="118"/>
      <c r="R65" s="118"/>
      <c r="T65" s="118"/>
      <c r="V65" s="118"/>
      <c r="W65" s="118"/>
      <c r="X65" s="118"/>
      <c r="Z65" s="118"/>
      <c r="AB65" s="118"/>
      <c r="AC65" s="118"/>
      <c r="AD65" s="118"/>
      <c r="AE65" s="161">
        <f t="shared" si="3"/>
        <v>0</v>
      </c>
      <c r="AG65" s="118"/>
      <c r="AI65" s="183"/>
      <c r="AK65" s="183"/>
      <c r="AM65" s="118"/>
    </row>
    <row r="66" spans="1:39" x14ac:dyDescent="0.3">
      <c r="A66" s="161">
        <v>56</v>
      </c>
      <c r="B66" s="118"/>
      <c r="C66" s="118"/>
      <c r="D66" s="118"/>
      <c r="E66" s="118"/>
      <c r="F66" s="118"/>
      <c r="G66" s="118"/>
      <c r="I66" s="118"/>
      <c r="J66" s="118"/>
      <c r="K66" s="118"/>
      <c r="L66" s="118"/>
      <c r="M66" s="118"/>
      <c r="N66" s="118"/>
      <c r="O66" s="118"/>
      <c r="P66" s="118"/>
      <c r="Q66" s="118"/>
      <c r="R66" s="118"/>
      <c r="T66" s="118"/>
      <c r="V66" s="118"/>
      <c r="W66" s="118"/>
      <c r="X66" s="118"/>
      <c r="Z66" s="118"/>
      <c r="AB66" s="118"/>
      <c r="AC66" s="118"/>
      <c r="AD66" s="118"/>
      <c r="AE66" s="161">
        <f t="shared" si="3"/>
        <v>0</v>
      </c>
      <c r="AG66" s="118"/>
      <c r="AI66" s="183"/>
      <c r="AK66" s="183"/>
      <c r="AM66" s="118"/>
    </row>
    <row r="67" spans="1:39" x14ac:dyDescent="0.3">
      <c r="A67" s="161">
        <v>57</v>
      </c>
      <c r="B67" s="118"/>
      <c r="C67" s="118"/>
      <c r="D67" s="118"/>
      <c r="E67" s="118"/>
      <c r="F67" s="118"/>
      <c r="G67" s="118"/>
      <c r="I67" s="118"/>
      <c r="J67" s="118"/>
      <c r="K67" s="118"/>
      <c r="L67" s="118"/>
      <c r="M67" s="118"/>
      <c r="N67" s="118"/>
      <c r="O67" s="118"/>
      <c r="P67" s="118"/>
      <c r="Q67" s="118"/>
      <c r="R67" s="118"/>
      <c r="T67" s="118"/>
      <c r="V67" s="118"/>
      <c r="W67" s="118"/>
      <c r="X67" s="118"/>
      <c r="Z67" s="118"/>
      <c r="AB67" s="118"/>
      <c r="AC67" s="118"/>
      <c r="AD67" s="118"/>
      <c r="AE67" s="161">
        <f t="shared" si="3"/>
        <v>0</v>
      </c>
      <c r="AG67" s="118"/>
      <c r="AI67" s="183"/>
      <c r="AK67" s="183"/>
      <c r="AM67" s="118"/>
    </row>
    <row r="68" spans="1:39" x14ac:dyDescent="0.3">
      <c r="A68" s="161">
        <v>58</v>
      </c>
      <c r="B68" s="118"/>
      <c r="C68" s="118"/>
      <c r="D68" s="118"/>
      <c r="E68" s="118"/>
      <c r="F68" s="118"/>
      <c r="G68" s="118"/>
      <c r="I68" s="118"/>
      <c r="J68" s="118"/>
      <c r="K68" s="118"/>
      <c r="L68" s="118"/>
      <c r="M68" s="118"/>
      <c r="N68" s="118"/>
      <c r="O68" s="118"/>
      <c r="P68" s="118"/>
      <c r="Q68" s="118"/>
      <c r="R68" s="118"/>
      <c r="T68" s="118"/>
      <c r="V68" s="118"/>
      <c r="W68" s="118"/>
      <c r="X68" s="118"/>
      <c r="Z68" s="118"/>
      <c r="AB68" s="118"/>
      <c r="AC68" s="118"/>
      <c r="AD68" s="118"/>
      <c r="AE68" s="161">
        <f t="shared" si="3"/>
        <v>0</v>
      </c>
      <c r="AG68" s="118"/>
      <c r="AI68" s="183"/>
      <c r="AK68" s="183"/>
      <c r="AM68" s="118"/>
    </row>
    <row r="69" spans="1:39" x14ac:dyDescent="0.3">
      <c r="A69" s="161">
        <v>59</v>
      </c>
      <c r="B69" s="118"/>
      <c r="C69" s="118"/>
      <c r="D69" s="118"/>
      <c r="E69" s="118"/>
      <c r="F69" s="118"/>
      <c r="G69" s="118"/>
      <c r="I69" s="118"/>
      <c r="J69" s="118"/>
      <c r="K69" s="118"/>
      <c r="L69" s="118"/>
      <c r="M69" s="118"/>
      <c r="N69" s="118"/>
      <c r="O69" s="118"/>
      <c r="P69" s="118"/>
      <c r="Q69" s="118"/>
      <c r="R69" s="118"/>
      <c r="T69" s="118"/>
      <c r="V69" s="118"/>
      <c r="W69" s="118"/>
      <c r="X69" s="118"/>
      <c r="Z69" s="118"/>
      <c r="AB69" s="118"/>
      <c r="AC69" s="118"/>
      <c r="AD69" s="118"/>
      <c r="AE69" s="161">
        <f t="shared" si="3"/>
        <v>0</v>
      </c>
      <c r="AG69" s="118"/>
      <c r="AI69" s="183"/>
      <c r="AK69" s="183"/>
      <c r="AM69" s="118"/>
    </row>
    <row r="70" spans="1:39" x14ac:dyDescent="0.3">
      <c r="A70" s="161">
        <v>60</v>
      </c>
      <c r="B70" s="118"/>
      <c r="C70" s="118"/>
      <c r="D70" s="118"/>
      <c r="E70" s="118"/>
      <c r="F70" s="118"/>
      <c r="G70" s="118"/>
      <c r="I70" s="118"/>
      <c r="J70" s="118"/>
      <c r="K70" s="118"/>
      <c r="L70" s="118"/>
      <c r="M70" s="118"/>
      <c r="N70" s="118"/>
      <c r="O70" s="118"/>
      <c r="P70" s="118"/>
      <c r="Q70" s="118"/>
      <c r="R70" s="118"/>
      <c r="T70" s="118"/>
      <c r="V70" s="118"/>
      <c r="W70" s="118"/>
      <c r="X70" s="118"/>
      <c r="Z70" s="118"/>
      <c r="AB70" s="118"/>
      <c r="AC70" s="118"/>
      <c r="AD70" s="118"/>
      <c r="AE70" s="161">
        <f t="shared" si="3"/>
        <v>0</v>
      </c>
      <c r="AG70" s="118"/>
      <c r="AI70" s="183"/>
      <c r="AK70" s="183"/>
      <c r="AM70" s="118"/>
    </row>
    <row r="71" spans="1:39" x14ac:dyDescent="0.3">
      <c r="A71" s="161">
        <v>61</v>
      </c>
      <c r="B71" s="118"/>
      <c r="C71" s="118"/>
      <c r="D71" s="118"/>
      <c r="E71" s="118"/>
      <c r="F71" s="118"/>
      <c r="G71" s="118"/>
      <c r="I71" s="118"/>
      <c r="J71" s="118"/>
      <c r="K71" s="118"/>
      <c r="L71" s="118"/>
      <c r="M71" s="118"/>
      <c r="N71" s="118"/>
      <c r="O71" s="118"/>
      <c r="P71" s="118"/>
      <c r="Q71" s="118"/>
      <c r="R71" s="118"/>
      <c r="T71" s="118"/>
      <c r="V71" s="118"/>
      <c r="W71" s="118"/>
      <c r="X71" s="118"/>
      <c r="Z71" s="118"/>
      <c r="AB71" s="118"/>
      <c r="AC71" s="118"/>
      <c r="AD71" s="118"/>
      <c r="AE71" s="161">
        <f t="shared" si="3"/>
        <v>0</v>
      </c>
      <c r="AG71" s="118"/>
      <c r="AI71" s="183"/>
      <c r="AK71" s="183"/>
      <c r="AM71" s="118"/>
    </row>
    <row r="72" spans="1:39" x14ac:dyDescent="0.3">
      <c r="A72" s="161">
        <v>62</v>
      </c>
      <c r="B72" s="118"/>
      <c r="C72" s="118"/>
      <c r="D72" s="118"/>
      <c r="E72" s="118"/>
      <c r="F72" s="118"/>
      <c r="G72" s="118"/>
      <c r="I72" s="118"/>
      <c r="J72" s="118"/>
      <c r="K72" s="118"/>
      <c r="L72" s="118"/>
      <c r="M72" s="118"/>
      <c r="N72" s="118"/>
      <c r="O72" s="118"/>
      <c r="P72" s="118"/>
      <c r="Q72" s="118"/>
      <c r="R72" s="118"/>
      <c r="T72" s="118"/>
      <c r="V72" s="118"/>
      <c r="W72" s="118"/>
      <c r="X72" s="118"/>
      <c r="Z72" s="118"/>
      <c r="AB72" s="118"/>
      <c r="AC72" s="118"/>
      <c r="AD72" s="118"/>
      <c r="AE72" s="161">
        <f t="shared" si="3"/>
        <v>0</v>
      </c>
      <c r="AG72" s="118"/>
      <c r="AI72" s="183"/>
      <c r="AK72" s="183"/>
      <c r="AM72" s="118"/>
    </row>
    <row r="73" spans="1:39" x14ac:dyDescent="0.3">
      <c r="A73" s="161">
        <v>63</v>
      </c>
      <c r="B73" s="118"/>
      <c r="C73" s="118"/>
      <c r="D73" s="118"/>
      <c r="E73" s="118"/>
      <c r="F73" s="118"/>
      <c r="G73" s="118"/>
      <c r="I73" s="118"/>
      <c r="J73" s="118"/>
      <c r="K73" s="118"/>
      <c r="L73" s="118"/>
      <c r="M73" s="118"/>
      <c r="N73" s="118"/>
      <c r="O73" s="118"/>
      <c r="P73" s="118"/>
      <c r="Q73" s="118"/>
      <c r="R73" s="118"/>
      <c r="T73" s="118"/>
      <c r="V73" s="118"/>
      <c r="W73" s="118"/>
      <c r="X73" s="118"/>
      <c r="Z73" s="118"/>
      <c r="AB73" s="118"/>
      <c r="AC73" s="118"/>
      <c r="AD73" s="118"/>
      <c r="AE73" s="161">
        <f t="shared" si="3"/>
        <v>0</v>
      </c>
      <c r="AG73" s="118"/>
      <c r="AI73" s="183"/>
      <c r="AK73" s="183"/>
      <c r="AM73" s="118"/>
    </row>
    <row r="74" spans="1:39" x14ac:dyDescent="0.3">
      <c r="A74" s="161">
        <v>64</v>
      </c>
      <c r="B74" s="118"/>
      <c r="C74" s="118"/>
      <c r="D74" s="118"/>
      <c r="E74" s="118"/>
      <c r="F74" s="118"/>
      <c r="G74" s="118"/>
      <c r="I74" s="118"/>
      <c r="J74" s="118"/>
      <c r="K74" s="118"/>
      <c r="L74" s="118"/>
      <c r="M74" s="118"/>
      <c r="N74" s="118"/>
      <c r="O74" s="118"/>
      <c r="P74" s="118"/>
      <c r="Q74" s="118"/>
      <c r="R74" s="118"/>
      <c r="T74" s="118"/>
      <c r="V74" s="118"/>
      <c r="W74" s="118"/>
      <c r="X74" s="118"/>
      <c r="Z74" s="118"/>
      <c r="AB74" s="118"/>
      <c r="AC74" s="118"/>
      <c r="AD74" s="118"/>
      <c r="AE74" s="161">
        <f t="shared" si="3"/>
        <v>0</v>
      </c>
      <c r="AG74" s="118"/>
      <c r="AI74" s="183"/>
      <c r="AK74" s="183"/>
      <c r="AM74" s="118"/>
    </row>
    <row r="75" spans="1:39" x14ac:dyDescent="0.3">
      <c r="A75" s="161">
        <v>65</v>
      </c>
      <c r="B75" s="118"/>
      <c r="C75" s="118"/>
      <c r="D75" s="118"/>
      <c r="E75" s="118"/>
      <c r="F75" s="118"/>
      <c r="G75" s="118"/>
      <c r="I75" s="118"/>
      <c r="J75" s="118"/>
      <c r="K75" s="118"/>
      <c r="L75" s="118"/>
      <c r="M75" s="118"/>
      <c r="N75" s="118"/>
      <c r="O75" s="118"/>
      <c r="P75" s="118"/>
      <c r="Q75" s="118"/>
      <c r="R75" s="118"/>
      <c r="T75" s="118"/>
      <c r="V75" s="118"/>
      <c r="W75" s="118"/>
      <c r="X75" s="118"/>
      <c r="Z75" s="118"/>
      <c r="AB75" s="118"/>
      <c r="AC75" s="118"/>
      <c r="AD75" s="118"/>
      <c r="AE75" s="161">
        <f t="shared" ref="AE75:AE138" si="4">IF(E75=0,D75,0)</f>
        <v>0</v>
      </c>
      <c r="AG75" s="118"/>
      <c r="AI75" s="183"/>
      <c r="AK75" s="183"/>
      <c r="AM75" s="118"/>
    </row>
    <row r="76" spans="1:39" x14ac:dyDescent="0.3">
      <c r="A76" s="161">
        <v>66</v>
      </c>
      <c r="B76" s="118"/>
      <c r="C76" s="118"/>
      <c r="D76" s="118"/>
      <c r="E76" s="118"/>
      <c r="F76" s="118"/>
      <c r="G76" s="118"/>
      <c r="I76" s="118"/>
      <c r="J76" s="118"/>
      <c r="K76" s="118"/>
      <c r="L76" s="118"/>
      <c r="M76" s="118"/>
      <c r="N76" s="118"/>
      <c r="O76" s="118"/>
      <c r="P76" s="118"/>
      <c r="Q76" s="118"/>
      <c r="R76" s="118"/>
      <c r="T76" s="118"/>
      <c r="V76" s="118"/>
      <c r="W76" s="118"/>
      <c r="X76" s="118"/>
      <c r="Z76" s="118"/>
      <c r="AB76" s="118"/>
      <c r="AC76" s="118"/>
      <c r="AD76" s="118"/>
      <c r="AE76" s="161">
        <f t="shared" si="4"/>
        <v>0</v>
      </c>
      <c r="AG76" s="118"/>
      <c r="AI76" s="183"/>
      <c r="AK76" s="183"/>
      <c r="AM76" s="118"/>
    </row>
    <row r="77" spans="1:39" x14ac:dyDescent="0.3">
      <c r="A77" s="161">
        <v>67</v>
      </c>
      <c r="B77" s="118"/>
      <c r="C77" s="118"/>
      <c r="D77" s="118"/>
      <c r="E77" s="118"/>
      <c r="F77" s="118"/>
      <c r="G77" s="118"/>
      <c r="I77" s="118"/>
      <c r="J77" s="118"/>
      <c r="K77" s="118"/>
      <c r="L77" s="118"/>
      <c r="M77" s="118"/>
      <c r="N77" s="118"/>
      <c r="O77" s="118"/>
      <c r="P77" s="118"/>
      <c r="Q77" s="118"/>
      <c r="R77" s="118"/>
      <c r="T77" s="118"/>
      <c r="V77" s="118"/>
      <c r="W77" s="118"/>
      <c r="X77" s="118"/>
      <c r="Z77" s="118"/>
      <c r="AB77" s="118"/>
      <c r="AC77" s="118"/>
      <c r="AD77" s="118"/>
      <c r="AE77" s="161">
        <f t="shared" si="4"/>
        <v>0</v>
      </c>
      <c r="AG77" s="118"/>
      <c r="AI77" s="183"/>
      <c r="AK77" s="183"/>
      <c r="AM77" s="118"/>
    </row>
    <row r="78" spans="1:39" x14ac:dyDescent="0.3">
      <c r="A78" s="161">
        <v>68</v>
      </c>
      <c r="B78" s="118"/>
      <c r="C78" s="118"/>
      <c r="D78" s="118"/>
      <c r="E78" s="118"/>
      <c r="F78" s="118"/>
      <c r="G78" s="118"/>
      <c r="I78" s="118"/>
      <c r="J78" s="118"/>
      <c r="K78" s="118"/>
      <c r="L78" s="118"/>
      <c r="M78" s="118"/>
      <c r="N78" s="118"/>
      <c r="O78" s="118"/>
      <c r="P78" s="118"/>
      <c r="Q78" s="118"/>
      <c r="R78" s="118"/>
      <c r="T78" s="118"/>
      <c r="V78" s="118"/>
      <c r="W78" s="118"/>
      <c r="X78" s="118"/>
      <c r="Z78" s="118"/>
      <c r="AB78" s="118"/>
      <c r="AC78" s="118"/>
      <c r="AD78" s="118"/>
      <c r="AE78" s="161">
        <f t="shared" si="4"/>
        <v>0</v>
      </c>
      <c r="AG78" s="118"/>
      <c r="AI78" s="183"/>
      <c r="AK78" s="183"/>
      <c r="AM78" s="118"/>
    </row>
    <row r="79" spans="1:39" x14ac:dyDescent="0.3">
      <c r="A79" s="161">
        <v>69</v>
      </c>
      <c r="B79" s="118"/>
      <c r="C79" s="118"/>
      <c r="D79" s="118"/>
      <c r="E79" s="118"/>
      <c r="F79" s="118"/>
      <c r="G79" s="118"/>
      <c r="I79" s="118"/>
      <c r="J79" s="118"/>
      <c r="K79" s="118"/>
      <c r="L79" s="118"/>
      <c r="M79" s="118"/>
      <c r="N79" s="118"/>
      <c r="O79" s="118"/>
      <c r="P79" s="118"/>
      <c r="Q79" s="118"/>
      <c r="R79" s="118"/>
      <c r="T79" s="118"/>
      <c r="V79" s="118"/>
      <c r="W79" s="118"/>
      <c r="X79" s="118"/>
      <c r="Z79" s="118"/>
      <c r="AB79" s="118"/>
      <c r="AC79" s="118"/>
      <c r="AD79" s="118"/>
      <c r="AE79" s="161">
        <f t="shared" si="4"/>
        <v>0</v>
      </c>
      <c r="AG79" s="118"/>
      <c r="AI79" s="183"/>
      <c r="AK79" s="183"/>
      <c r="AM79" s="118"/>
    </row>
    <row r="80" spans="1:39" x14ac:dyDescent="0.3">
      <c r="A80" s="161">
        <v>70</v>
      </c>
      <c r="B80" s="118"/>
      <c r="C80" s="118"/>
      <c r="D80" s="118"/>
      <c r="E80" s="118"/>
      <c r="F80" s="118"/>
      <c r="G80" s="118"/>
      <c r="I80" s="118"/>
      <c r="J80" s="118"/>
      <c r="K80" s="118"/>
      <c r="L80" s="118"/>
      <c r="M80" s="118"/>
      <c r="N80" s="118"/>
      <c r="O80" s="118"/>
      <c r="P80" s="118"/>
      <c r="Q80" s="118"/>
      <c r="R80" s="118"/>
      <c r="T80" s="118"/>
      <c r="V80" s="118"/>
      <c r="W80" s="118"/>
      <c r="X80" s="118"/>
      <c r="Z80" s="118"/>
      <c r="AB80" s="118"/>
      <c r="AC80" s="118"/>
      <c r="AD80" s="118"/>
      <c r="AE80" s="161">
        <f t="shared" si="4"/>
        <v>0</v>
      </c>
      <c r="AG80" s="118"/>
      <c r="AI80" s="183"/>
      <c r="AK80" s="183"/>
      <c r="AM80" s="118"/>
    </row>
    <row r="81" spans="1:39" x14ac:dyDescent="0.3">
      <c r="A81" s="161">
        <v>71</v>
      </c>
      <c r="B81" s="118"/>
      <c r="C81" s="118"/>
      <c r="D81" s="118"/>
      <c r="E81" s="118"/>
      <c r="F81" s="118"/>
      <c r="G81" s="118"/>
      <c r="I81" s="118"/>
      <c r="J81" s="118"/>
      <c r="K81" s="118"/>
      <c r="L81" s="118"/>
      <c r="M81" s="118"/>
      <c r="N81" s="118"/>
      <c r="O81" s="118"/>
      <c r="P81" s="118"/>
      <c r="Q81" s="118"/>
      <c r="R81" s="118"/>
      <c r="T81" s="118"/>
      <c r="V81" s="118"/>
      <c r="W81" s="118"/>
      <c r="X81" s="118"/>
      <c r="Z81" s="118"/>
      <c r="AB81" s="118"/>
      <c r="AC81" s="118"/>
      <c r="AD81" s="118"/>
      <c r="AE81" s="161">
        <f t="shared" si="4"/>
        <v>0</v>
      </c>
      <c r="AG81" s="118"/>
      <c r="AI81" s="183"/>
      <c r="AK81" s="183"/>
      <c r="AM81" s="118"/>
    </row>
    <row r="82" spans="1:39" x14ac:dyDescent="0.3">
      <c r="A82" s="161">
        <v>72</v>
      </c>
      <c r="B82" s="118"/>
      <c r="C82" s="118"/>
      <c r="D82" s="118"/>
      <c r="E82" s="118"/>
      <c r="F82" s="118"/>
      <c r="G82" s="118"/>
      <c r="I82" s="118"/>
      <c r="J82" s="118"/>
      <c r="K82" s="118"/>
      <c r="L82" s="118"/>
      <c r="M82" s="118"/>
      <c r="N82" s="118"/>
      <c r="O82" s="118"/>
      <c r="P82" s="118"/>
      <c r="Q82" s="118"/>
      <c r="R82" s="118"/>
      <c r="T82" s="118"/>
      <c r="V82" s="118"/>
      <c r="W82" s="118"/>
      <c r="X82" s="118"/>
      <c r="Z82" s="118"/>
      <c r="AB82" s="118"/>
      <c r="AC82" s="118"/>
      <c r="AD82" s="118"/>
      <c r="AE82" s="161">
        <f t="shared" si="4"/>
        <v>0</v>
      </c>
      <c r="AG82" s="118"/>
      <c r="AI82" s="183"/>
      <c r="AK82" s="183"/>
      <c r="AM82" s="118"/>
    </row>
    <row r="83" spans="1:39" x14ac:dyDescent="0.3">
      <c r="A83" s="161">
        <v>73</v>
      </c>
      <c r="B83" s="118"/>
      <c r="C83" s="118"/>
      <c r="D83" s="118"/>
      <c r="E83" s="118"/>
      <c r="F83" s="118"/>
      <c r="G83" s="118"/>
      <c r="I83" s="118"/>
      <c r="J83" s="118"/>
      <c r="K83" s="118"/>
      <c r="L83" s="118"/>
      <c r="M83" s="118"/>
      <c r="N83" s="118"/>
      <c r="O83" s="118"/>
      <c r="P83" s="118"/>
      <c r="Q83" s="118"/>
      <c r="R83" s="118"/>
      <c r="T83" s="118"/>
      <c r="V83" s="118"/>
      <c r="W83" s="118"/>
      <c r="X83" s="118"/>
      <c r="Z83" s="118"/>
      <c r="AB83" s="118"/>
      <c r="AC83" s="118"/>
      <c r="AD83" s="118"/>
      <c r="AE83" s="161">
        <f t="shared" si="4"/>
        <v>0</v>
      </c>
      <c r="AG83" s="118"/>
      <c r="AI83" s="183"/>
      <c r="AK83" s="183"/>
      <c r="AM83" s="118"/>
    </row>
    <row r="84" spans="1:39" x14ac:dyDescent="0.3">
      <c r="A84" s="161">
        <v>74</v>
      </c>
      <c r="B84" s="118"/>
      <c r="C84" s="118"/>
      <c r="D84" s="118"/>
      <c r="E84" s="118"/>
      <c r="F84" s="118"/>
      <c r="G84" s="118"/>
      <c r="I84" s="118"/>
      <c r="J84" s="118"/>
      <c r="K84" s="118"/>
      <c r="L84" s="118"/>
      <c r="M84" s="118"/>
      <c r="N84" s="118"/>
      <c r="O84" s="118"/>
      <c r="P84" s="118"/>
      <c r="Q84" s="118"/>
      <c r="R84" s="118"/>
      <c r="T84" s="118"/>
      <c r="V84" s="118"/>
      <c r="W84" s="118"/>
      <c r="X84" s="118"/>
      <c r="Z84" s="118"/>
      <c r="AB84" s="118"/>
      <c r="AC84" s="118"/>
      <c r="AD84" s="118"/>
      <c r="AE84" s="161">
        <f t="shared" si="4"/>
        <v>0</v>
      </c>
      <c r="AG84" s="118"/>
      <c r="AI84" s="183"/>
      <c r="AK84" s="183"/>
      <c r="AM84" s="118"/>
    </row>
    <row r="85" spans="1:39" x14ac:dyDescent="0.3">
      <c r="A85" s="161">
        <v>75</v>
      </c>
      <c r="B85" s="118"/>
      <c r="C85" s="118"/>
      <c r="D85" s="118"/>
      <c r="E85" s="118"/>
      <c r="F85" s="118"/>
      <c r="G85" s="118"/>
      <c r="I85" s="118"/>
      <c r="J85" s="118"/>
      <c r="K85" s="118"/>
      <c r="L85" s="118"/>
      <c r="M85" s="118"/>
      <c r="N85" s="118"/>
      <c r="O85" s="118"/>
      <c r="P85" s="118"/>
      <c r="Q85" s="118"/>
      <c r="R85" s="118"/>
      <c r="T85" s="118"/>
      <c r="V85" s="118"/>
      <c r="W85" s="118"/>
      <c r="X85" s="118"/>
      <c r="Z85" s="118"/>
      <c r="AB85" s="118"/>
      <c r="AC85" s="118"/>
      <c r="AD85" s="118"/>
      <c r="AE85" s="161">
        <f t="shared" si="4"/>
        <v>0</v>
      </c>
      <c r="AG85" s="118"/>
      <c r="AI85" s="183"/>
      <c r="AK85" s="183"/>
      <c r="AM85" s="118"/>
    </row>
    <row r="86" spans="1:39" x14ac:dyDescent="0.3">
      <c r="A86" s="161">
        <v>76</v>
      </c>
      <c r="B86" s="118"/>
      <c r="C86" s="118"/>
      <c r="D86" s="118"/>
      <c r="E86" s="118"/>
      <c r="F86" s="118"/>
      <c r="G86" s="118"/>
      <c r="I86" s="118"/>
      <c r="J86" s="118"/>
      <c r="K86" s="118"/>
      <c r="L86" s="118"/>
      <c r="M86" s="118"/>
      <c r="N86" s="118"/>
      <c r="O86" s="118"/>
      <c r="P86" s="118"/>
      <c r="Q86" s="118"/>
      <c r="R86" s="118"/>
      <c r="T86" s="118"/>
      <c r="V86" s="118"/>
      <c r="W86" s="118"/>
      <c r="X86" s="118"/>
      <c r="Z86" s="118"/>
      <c r="AB86" s="118"/>
      <c r="AC86" s="118"/>
      <c r="AD86" s="118"/>
      <c r="AE86" s="161">
        <f t="shared" si="4"/>
        <v>0</v>
      </c>
      <c r="AG86" s="118"/>
      <c r="AI86" s="183"/>
      <c r="AK86" s="183"/>
      <c r="AM86" s="118"/>
    </row>
    <row r="87" spans="1:39" x14ac:dyDescent="0.3">
      <c r="A87" s="161">
        <v>77</v>
      </c>
      <c r="B87" s="118"/>
      <c r="C87" s="118"/>
      <c r="D87" s="118"/>
      <c r="E87" s="118"/>
      <c r="F87" s="118"/>
      <c r="G87" s="118"/>
      <c r="I87" s="118"/>
      <c r="J87" s="118"/>
      <c r="K87" s="118"/>
      <c r="L87" s="118"/>
      <c r="M87" s="118"/>
      <c r="N87" s="118"/>
      <c r="O87" s="118"/>
      <c r="P87" s="118"/>
      <c r="Q87" s="118"/>
      <c r="R87" s="118"/>
      <c r="T87" s="118"/>
      <c r="V87" s="118"/>
      <c r="W87" s="118"/>
      <c r="X87" s="118"/>
      <c r="Z87" s="118"/>
      <c r="AB87" s="118"/>
      <c r="AC87" s="118"/>
      <c r="AD87" s="118"/>
      <c r="AE87" s="161">
        <f t="shared" si="4"/>
        <v>0</v>
      </c>
      <c r="AG87" s="118"/>
      <c r="AI87" s="183"/>
      <c r="AK87" s="183"/>
      <c r="AM87" s="118"/>
    </row>
    <row r="88" spans="1:39" x14ac:dyDescent="0.3">
      <c r="A88" s="161">
        <v>78</v>
      </c>
      <c r="B88" s="118"/>
      <c r="C88" s="118"/>
      <c r="D88" s="118"/>
      <c r="E88" s="118"/>
      <c r="F88" s="118"/>
      <c r="G88" s="118"/>
      <c r="I88" s="118"/>
      <c r="J88" s="118"/>
      <c r="K88" s="118"/>
      <c r="L88" s="118"/>
      <c r="M88" s="118"/>
      <c r="N88" s="118"/>
      <c r="O88" s="118"/>
      <c r="P88" s="118"/>
      <c r="Q88" s="118"/>
      <c r="R88" s="118"/>
      <c r="T88" s="118"/>
      <c r="V88" s="118"/>
      <c r="W88" s="118"/>
      <c r="X88" s="118"/>
      <c r="Z88" s="118"/>
      <c r="AB88" s="118"/>
      <c r="AC88" s="118"/>
      <c r="AD88" s="118"/>
      <c r="AE88" s="161">
        <f t="shared" si="4"/>
        <v>0</v>
      </c>
      <c r="AG88" s="118"/>
      <c r="AI88" s="183"/>
      <c r="AK88" s="183"/>
      <c r="AM88" s="118"/>
    </row>
    <row r="89" spans="1:39" x14ac:dyDescent="0.3">
      <c r="A89" s="161">
        <v>79</v>
      </c>
      <c r="B89" s="118"/>
      <c r="C89" s="118"/>
      <c r="D89" s="118"/>
      <c r="E89" s="118"/>
      <c r="F89" s="118"/>
      <c r="G89" s="118"/>
      <c r="I89" s="118"/>
      <c r="J89" s="118"/>
      <c r="K89" s="118"/>
      <c r="L89" s="118"/>
      <c r="M89" s="118"/>
      <c r="N89" s="118"/>
      <c r="O89" s="118"/>
      <c r="P89" s="118"/>
      <c r="Q89" s="118"/>
      <c r="R89" s="118"/>
      <c r="T89" s="118"/>
      <c r="V89" s="118"/>
      <c r="W89" s="118"/>
      <c r="X89" s="118"/>
      <c r="Z89" s="118"/>
      <c r="AB89" s="118"/>
      <c r="AC89" s="118"/>
      <c r="AD89" s="118"/>
      <c r="AE89" s="161">
        <f t="shared" si="4"/>
        <v>0</v>
      </c>
      <c r="AG89" s="118"/>
      <c r="AI89" s="183"/>
      <c r="AK89" s="183"/>
      <c r="AM89" s="118"/>
    </row>
    <row r="90" spans="1:39" x14ac:dyDescent="0.3">
      <c r="A90" s="161">
        <v>80</v>
      </c>
      <c r="B90" s="118"/>
      <c r="C90" s="118"/>
      <c r="D90" s="118"/>
      <c r="E90" s="118"/>
      <c r="F90" s="118"/>
      <c r="G90" s="118"/>
      <c r="I90" s="118"/>
      <c r="J90" s="118"/>
      <c r="K90" s="118"/>
      <c r="L90" s="118"/>
      <c r="M90" s="118"/>
      <c r="N90" s="118"/>
      <c r="O90" s="118"/>
      <c r="P90" s="118"/>
      <c r="Q90" s="118"/>
      <c r="R90" s="118"/>
      <c r="T90" s="118"/>
      <c r="V90" s="118"/>
      <c r="W90" s="118"/>
      <c r="X90" s="118"/>
      <c r="Z90" s="118"/>
      <c r="AB90" s="118"/>
      <c r="AC90" s="118"/>
      <c r="AD90" s="118"/>
      <c r="AE90" s="161">
        <f t="shared" si="4"/>
        <v>0</v>
      </c>
      <c r="AG90" s="118"/>
      <c r="AI90" s="183"/>
      <c r="AK90" s="183"/>
      <c r="AM90" s="118"/>
    </row>
    <row r="91" spans="1:39" x14ac:dyDescent="0.3">
      <c r="A91" s="161">
        <v>81</v>
      </c>
      <c r="B91" s="118"/>
      <c r="C91" s="118"/>
      <c r="D91" s="118"/>
      <c r="E91" s="118"/>
      <c r="F91" s="118"/>
      <c r="G91" s="118"/>
      <c r="I91" s="118"/>
      <c r="J91" s="118"/>
      <c r="K91" s="118"/>
      <c r="L91" s="118"/>
      <c r="M91" s="118"/>
      <c r="N91" s="118"/>
      <c r="O91" s="118"/>
      <c r="P91" s="118"/>
      <c r="Q91" s="118"/>
      <c r="R91" s="118"/>
      <c r="T91" s="118"/>
      <c r="V91" s="118"/>
      <c r="W91" s="118"/>
      <c r="X91" s="118"/>
      <c r="Z91" s="118"/>
      <c r="AB91" s="118"/>
      <c r="AC91" s="118"/>
      <c r="AD91" s="118"/>
      <c r="AE91" s="161">
        <f t="shared" si="4"/>
        <v>0</v>
      </c>
      <c r="AG91" s="118"/>
      <c r="AI91" s="183"/>
      <c r="AK91" s="183"/>
      <c r="AM91" s="118"/>
    </row>
    <row r="92" spans="1:39" x14ac:dyDescent="0.3">
      <c r="A92" s="161">
        <v>82</v>
      </c>
      <c r="B92" s="118"/>
      <c r="C92" s="118"/>
      <c r="D92" s="118"/>
      <c r="E92" s="118"/>
      <c r="F92" s="118"/>
      <c r="G92" s="118"/>
      <c r="I92" s="118"/>
      <c r="J92" s="118"/>
      <c r="K92" s="118"/>
      <c r="L92" s="118"/>
      <c r="M92" s="118"/>
      <c r="N92" s="118"/>
      <c r="O92" s="118"/>
      <c r="P92" s="118"/>
      <c r="Q92" s="118"/>
      <c r="R92" s="118"/>
      <c r="T92" s="118"/>
      <c r="V92" s="118"/>
      <c r="W92" s="118"/>
      <c r="X92" s="118"/>
      <c r="Z92" s="118"/>
      <c r="AB92" s="118"/>
      <c r="AC92" s="118"/>
      <c r="AD92" s="118"/>
      <c r="AE92" s="161">
        <f t="shared" si="4"/>
        <v>0</v>
      </c>
      <c r="AG92" s="118"/>
      <c r="AI92" s="183"/>
      <c r="AK92" s="183"/>
      <c r="AM92" s="118"/>
    </row>
    <row r="93" spans="1:39" x14ac:dyDescent="0.3">
      <c r="A93" s="161">
        <v>83</v>
      </c>
      <c r="B93" s="118"/>
      <c r="C93" s="118"/>
      <c r="D93" s="118"/>
      <c r="E93" s="118"/>
      <c r="F93" s="118"/>
      <c r="G93" s="118"/>
      <c r="I93" s="118"/>
      <c r="J93" s="118"/>
      <c r="K93" s="118"/>
      <c r="L93" s="118"/>
      <c r="M93" s="118"/>
      <c r="N93" s="118"/>
      <c r="O93" s="118"/>
      <c r="P93" s="118"/>
      <c r="Q93" s="118"/>
      <c r="R93" s="118"/>
      <c r="T93" s="118"/>
      <c r="V93" s="118"/>
      <c r="W93" s="118"/>
      <c r="X93" s="118"/>
      <c r="Z93" s="118"/>
      <c r="AB93" s="118"/>
      <c r="AC93" s="118"/>
      <c r="AD93" s="118"/>
      <c r="AE93" s="161">
        <f t="shared" si="4"/>
        <v>0</v>
      </c>
      <c r="AG93" s="118"/>
      <c r="AI93" s="183"/>
      <c r="AK93" s="183"/>
      <c r="AM93" s="118"/>
    </row>
    <row r="94" spans="1:39" x14ac:dyDescent="0.3">
      <c r="A94" s="161">
        <v>84</v>
      </c>
      <c r="B94" s="118"/>
      <c r="C94" s="118"/>
      <c r="D94" s="118"/>
      <c r="E94" s="118"/>
      <c r="F94" s="118"/>
      <c r="G94" s="118"/>
      <c r="I94" s="118"/>
      <c r="J94" s="118"/>
      <c r="K94" s="118"/>
      <c r="L94" s="118"/>
      <c r="M94" s="118"/>
      <c r="N94" s="118"/>
      <c r="O94" s="118"/>
      <c r="P94" s="118"/>
      <c r="Q94" s="118"/>
      <c r="R94" s="118"/>
      <c r="T94" s="118"/>
      <c r="V94" s="118"/>
      <c r="W94" s="118"/>
      <c r="X94" s="118"/>
      <c r="Z94" s="118"/>
      <c r="AB94" s="118"/>
      <c r="AC94" s="118"/>
      <c r="AD94" s="118"/>
      <c r="AE94" s="161">
        <f t="shared" si="4"/>
        <v>0</v>
      </c>
      <c r="AG94" s="118"/>
      <c r="AI94" s="183"/>
      <c r="AK94" s="183"/>
      <c r="AM94" s="118"/>
    </row>
    <row r="95" spans="1:39" x14ac:dyDescent="0.3">
      <c r="A95" s="161">
        <v>85</v>
      </c>
      <c r="B95" s="118"/>
      <c r="C95" s="118"/>
      <c r="D95" s="118"/>
      <c r="E95" s="118"/>
      <c r="F95" s="118"/>
      <c r="G95" s="118"/>
      <c r="I95" s="118"/>
      <c r="J95" s="118"/>
      <c r="K95" s="118"/>
      <c r="L95" s="118"/>
      <c r="M95" s="118"/>
      <c r="N95" s="118"/>
      <c r="O95" s="118"/>
      <c r="P95" s="118"/>
      <c r="Q95" s="118"/>
      <c r="R95" s="118"/>
      <c r="T95" s="118"/>
      <c r="V95" s="118"/>
      <c r="W95" s="118"/>
      <c r="X95" s="118"/>
      <c r="Z95" s="118"/>
      <c r="AB95" s="118"/>
      <c r="AC95" s="118"/>
      <c r="AD95" s="118"/>
      <c r="AE95" s="161">
        <f t="shared" si="4"/>
        <v>0</v>
      </c>
      <c r="AG95" s="118"/>
      <c r="AI95" s="183"/>
      <c r="AK95" s="183"/>
      <c r="AM95" s="118"/>
    </row>
    <row r="96" spans="1:39" x14ac:dyDescent="0.3">
      <c r="A96" s="161">
        <v>86</v>
      </c>
      <c r="B96" s="118"/>
      <c r="C96" s="118"/>
      <c r="D96" s="118"/>
      <c r="E96" s="118"/>
      <c r="F96" s="118"/>
      <c r="G96" s="118"/>
      <c r="I96" s="118"/>
      <c r="J96" s="118"/>
      <c r="K96" s="118"/>
      <c r="L96" s="118"/>
      <c r="M96" s="118"/>
      <c r="N96" s="118"/>
      <c r="O96" s="118"/>
      <c r="P96" s="118"/>
      <c r="Q96" s="118"/>
      <c r="R96" s="118"/>
      <c r="T96" s="118"/>
      <c r="V96" s="118"/>
      <c r="W96" s="118"/>
      <c r="X96" s="118"/>
      <c r="Z96" s="118"/>
      <c r="AB96" s="118"/>
      <c r="AC96" s="118"/>
      <c r="AD96" s="118"/>
      <c r="AE96" s="161">
        <f t="shared" si="4"/>
        <v>0</v>
      </c>
      <c r="AG96" s="118"/>
      <c r="AI96" s="183"/>
      <c r="AK96" s="183"/>
      <c r="AM96" s="118"/>
    </row>
    <row r="97" spans="1:39" x14ac:dyDescent="0.3">
      <c r="A97" s="161">
        <v>87</v>
      </c>
      <c r="B97" s="118"/>
      <c r="C97" s="118"/>
      <c r="D97" s="118"/>
      <c r="E97" s="118"/>
      <c r="F97" s="118"/>
      <c r="G97" s="118"/>
      <c r="I97" s="118"/>
      <c r="J97" s="118"/>
      <c r="K97" s="118"/>
      <c r="L97" s="118"/>
      <c r="M97" s="118"/>
      <c r="N97" s="118"/>
      <c r="O97" s="118"/>
      <c r="P97" s="118"/>
      <c r="Q97" s="118"/>
      <c r="R97" s="118"/>
      <c r="T97" s="118"/>
      <c r="V97" s="118"/>
      <c r="W97" s="118"/>
      <c r="X97" s="118"/>
      <c r="Z97" s="118"/>
      <c r="AB97" s="118"/>
      <c r="AC97" s="118"/>
      <c r="AD97" s="118"/>
      <c r="AE97" s="161">
        <f t="shared" si="4"/>
        <v>0</v>
      </c>
      <c r="AG97" s="118"/>
      <c r="AI97" s="183"/>
      <c r="AK97" s="183"/>
      <c r="AM97" s="118"/>
    </row>
    <row r="98" spans="1:39" x14ac:dyDescent="0.3">
      <c r="A98" s="161">
        <v>88</v>
      </c>
      <c r="B98" s="118"/>
      <c r="C98" s="118"/>
      <c r="D98" s="118"/>
      <c r="E98" s="118"/>
      <c r="F98" s="118"/>
      <c r="G98" s="118"/>
      <c r="I98" s="118"/>
      <c r="J98" s="118"/>
      <c r="K98" s="118"/>
      <c r="L98" s="118"/>
      <c r="M98" s="118"/>
      <c r="N98" s="118"/>
      <c r="O98" s="118"/>
      <c r="P98" s="118"/>
      <c r="Q98" s="118"/>
      <c r="R98" s="118"/>
      <c r="T98" s="118"/>
      <c r="V98" s="118"/>
      <c r="W98" s="118"/>
      <c r="X98" s="118"/>
      <c r="Z98" s="118"/>
      <c r="AB98" s="118"/>
      <c r="AC98" s="118"/>
      <c r="AD98" s="118"/>
      <c r="AE98" s="161">
        <f t="shared" si="4"/>
        <v>0</v>
      </c>
      <c r="AG98" s="118"/>
      <c r="AI98" s="183"/>
      <c r="AK98" s="183"/>
      <c r="AM98" s="118"/>
    </row>
    <row r="99" spans="1:39" x14ac:dyDescent="0.3">
      <c r="A99" s="161">
        <v>89</v>
      </c>
      <c r="B99" s="118"/>
      <c r="C99" s="118"/>
      <c r="D99" s="118"/>
      <c r="E99" s="118"/>
      <c r="F99" s="118"/>
      <c r="G99" s="118"/>
      <c r="I99" s="118"/>
      <c r="J99" s="118"/>
      <c r="K99" s="118"/>
      <c r="L99" s="118"/>
      <c r="M99" s="118"/>
      <c r="N99" s="118"/>
      <c r="O99" s="118"/>
      <c r="P99" s="118"/>
      <c r="Q99" s="118"/>
      <c r="R99" s="118"/>
      <c r="T99" s="118"/>
      <c r="V99" s="118"/>
      <c r="W99" s="118"/>
      <c r="X99" s="118"/>
      <c r="Z99" s="118"/>
      <c r="AB99" s="118"/>
      <c r="AC99" s="118"/>
      <c r="AD99" s="118"/>
      <c r="AE99" s="161">
        <f t="shared" si="4"/>
        <v>0</v>
      </c>
      <c r="AG99" s="118"/>
      <c r="AI99" s="183"/>
      <c r="AK99" s="183"/>
      <c r="AM99" s="118"/>
    </row>
    <row r="100" spans="1:39" x14ac:dyDescent="0.3">
      <c r="A100" s="161">
        <v>90</v>
      </c>
      <c r="B100" s="118"/>
      <c r="C100" s="118"/>
      <c r="D100" s="118"/>
      <c r="E100" s="118"/>
      <c r="F100" s="118"/>
      <c r="G100" s="118"/>
      <c r="I100" s="118"/>
      <c r="J100" s="118"/>
      <c r="K100" s="118"/>
      <c r="L100" s="118"/>
      <c r="M100" s="118"/>
      <c r="N100" s="118"/>
      <c r="O100" s="118"/>
      <c r="P100" s="118"/>
      <c r="Q100" s="118"/>
      <c r="R100" s="118"/>
      <c r="T100" s="118"/>
      <c r="V100" s="118"/>
      <c r="W100" s="118"/>
      <c r="X100" s="118"/>
      <c r="Z100" s="118"/>
      <c r="AB100" s="118"/>
      <c r="AC100" s="118"/>
      <c r="AD100" s="118"/>
      <c r="AE100" s="161">
        <f t="shared" si="4"/>
        <v>0</v>
      </c>
      <c r="AG100" s="118"/>
      <c r="AI100" s="183"/>
      <c r="AK100" s="183"/>
      <c r="AM100" s="118"/>
    </row>
    <row r="101" spans="1:39" x14ac:dyDescent="0.3">
      <c r="A101" s="161">
        <v>91</v>
      </c>
      <c r="B101" s="118"/>
      <c r="C101" s="118"/>
      <c r="D101" s="118"/>
      <c r="E101" s="118"/>
      <c r="F101" s="118"/>
      <c r="G101" s="118"/>
      <c r="I101" s="118"/>
      <c r="J101" s="118"/>
      <c r="K101" s="118"/>
      <c r="L101" s="118"/>
      <c r="M101" s="118"/>
      <c r="N101" s="118"/>
      <c r="O101" s="118"/>
      <c r="P101" s="118"/>
      <c r="Q101" s="118"/>
      <c r="R101" s="118"/>
      <c r="T101" s="118"/>
      <c r="V101" s="118"/>
      <c r="W101" s="118"/>
      <c r="X101" s="118"/>
      <c r="Z101" s="118"/>
      <c r="AB101" s="118"/>
      <c r="AC101" s="118"/>
      <c r="AD101" s="118"/>
      <c r="AE101" s="161">
        <f t="shared" si="4"/>
        <v>0</v>
      </c>
      <c r="AG101" s="118"/>
      <c r="AI101" s="183"/>
      <c r="AK101" s="183"/>
      <c r="AM101" s="118"/>
    </row>
    <row r="102" spans="1:39" x14ac:dyDescent="0.3">
      <c r="A102" s="161">
        <v>92</v>
      </c>
      <c r="B102" s="118"/>
      <c r="C102" s="118"/>
      <c r="D102" s="118"/>
      <c r="E102" s="118"/>
      <c r="F102" s="118"/>
      <c r="G102" s="118"/>
      <c r="I102" s="118"/>
      <c r="J102" s="118"/>
      <c r="K102" s="118"/>
      <c r="L102" s="118"/>
      <c r="M102" s="118"/>
      <c r="N102" s="118"/>
      <c r="O102" s="118"/>
      <c r="P102" s="118"/>
      <c r="Q102" s="118"/>
      <c r="R102" s="118"/>
      <c r="T102" s="118"/>
      <c r="V102" s="118"/>
      <c r="W102" s="118"/>
      <c r="X102" s="118"/>
      <c r="Z102" s="118"/>
      <c r="AB102" s="118"/>
      <c r="AC102" s="118"/>
      <c r="AD102" s="118"/>
      <c r="AE102" s="161">
        <f t="shared" si="4"/>
        <v>0</v>
      </c>
      <c r="AG102" s="118"/>
      <c r="AI102" s="183"/>
      <c r="AK102" s="183"/>
      <c r="AM102" s="118"/>
    </row>
    <row r="103" spans="1:39" x14ac:dyDescent="0.3">
      <c r="A103" s="161">
        <v>93</v>
      </c>
      <c r="B103" s="118"/>
      <c r="C103" s="118"/>
      <c r="D103" s="118"/>
      <c r="E103" s="118"/>
      <c r="F103" s="118"/>
      <c r="G103" s="118"/>
      <c r="I103" s="118"/>
      <c r="J103" s="118"/>
      <c r="K103" s="118"/>
      <c r="L103" s="118"/>
      <c r="M103" s="118"/>
      <c r="N103" s="118"/>
      <c r="O103" s="118"/>
      <c r="P103" s="118"/>
      <c r="Q103" s="118"/>
      <c r="R103" s="118"/>
      <c r="T103" s="118"/>
      <c r="V103" s="118"/>
      <c r="W103" s="118"/>
      <c r="X103" s="118"/>
      <c r="Z103" s="118"/>
      <c r="AB103" s="118"/>
      <c r="AC103" s="118"/>
      <c r="AD103" s="118"/>
      <c r="AE103" s="161">
        <f t="shared" si="4"/>
        <v>0</v>
      </c>
      <c r="AG103" s="118"/>
      <c r="AI103" s="183"/>
      <c r="AK103" s="183"/>
      <c r="AM103" s="118"/>
    </row>
    <row r="104" spans="1:39" x14ac:dyDescent="0.3">
      <c r="A104" s="161">
        <v>94</v>
      </c>
      <c r="B104" s="118"/>
      <c r="C104" s="118"/>
      <c r="D104" s="118"/>
      <c r="E104" s="118"/>
      <c r="F104" s="118"/>
      <c r="G104" s="118"/>
      <c r="I104" s="118"/>
      <c r="J104" s="118"/>
      <c r="K104" s="118"/>
      <c r="L104" s="118"/>
      <c r="M104" s="118"/>
      <c r="N104" s="118"/>
      <c r="O104" s="118"/>
      <c r="P104" s="118"/>
      <c r="Q104" s="118"/>
      <c r="R104" s="118"/>
      <c r="T104" s="118"/>
      <c r="V104" s="118"/>
      <c r="W104" s="118"/>
      <c r="X104" s="118"/>
      <c r="Z104" s="118"/>
      <c r="AB104" s="118"/>
      <c r="AC104" s="118"/>
      <c r="AD104" s="118"/>
      <c r="AE104" s="161">
        <f t="shared" si="4"/>
        <v>0</v>
      </c>
      <c r="AG104" s="118"/>
      <c r="AI104" s="183"/>
      <c r="AK104" s="183"/>
      <c r="AM104" s="118"/>
    </row>
    <row r="105" spans="1:39" x14ac:dyDescent="0.3">
      <c r="A105" s="161">
        <v>95</v>
      </c>
      <c r="B105" s="118"/>
      <c r="C105" s="118"/>
      <c r="D105" s="118"/>
      <c r="E105" s="118"/>
      <c r="F105" s="118"/>
      <c r="G105" s="118"/>
      <c r="I105" s="118"/>
      <c r="J105" s="118"/>
      <c r="K105" s="118"/>
      <c r="L105" s="118"/>
      <c r="M105" s="118"/>
      <c r="N105" s="118"/>
      <c r="O105" s="118"/>
      <c r="P105" s="118"/>
      <c r="Q105" s="118"/>
      <c r="R105" s="118"/>
      <c r="T105" s="118"/>
      <c r="V105" s="118"/>
      <c r="W105" s="118"/>
      <c r="X105" s="118"/>
      <c r="Z105" s="118"/>
      <c r="AB105" s="118"/>
      <c r="AC105" s="118"/>
      <c r="AD105" s="118"/>
      <c r="AE105" s="161">
        <f t="shared" si="4"/>
        <v>0</v>
      </c>
      <c r="AG105" s="118"/>
      <c r="AI105" s="183"/>
      <c r="AK105" s="183"/>
      <c r="AM105" s="118"/>
    </row>
    <row r="106" spans="1:39" x14ac:dyDescent="0.3">
      <c r="A106" s="161">
        <v>96</v>
      </c>
      <c r="B106" s="118"/>
      <c r="C106" s="118"/>
      <c r="D106" s="118"/>
      <c r="E106" s="118"/>
      <c r="F106" s="118"/>
      <c r="G106" s="118"/>
      <c r="I106" s="118"/>
      <c r="J106" s="118"/>
      <c r="K106" s="118"/>
      <c r="L106" s="118"/>
      <c r="M106" s="118"/>
      <c r="N106" s="118"/>
      <c r="O106" s="118"/>
      <c r="P106" s="118"/>
      <c r="Q106" s="118"/>
      <c r="R106" s="118"/>
      <c r="T106" s="118"/>
      <c r="V106" s="118"/>
      <c r="W106" s="118"/>
      <c r="X106" s="118"/>
      <c r="Z106" s="118"/>
      <c r="AB106" s="118"/>
      <c r="AC106" s="118"/>
      <c r="AD106" s="118"/>
      <c r="AE106" s="161">
        <f t="shared" si="4"/>
        <v>0</v>
      </c>
      <c r="AG106" s="118"/>
      <c r="AI106" s="183"/>
      <c r="AK106" s="183"/>
      <c r="AM106" s="118"/>
    </row>
    <row r="107" spans="1:39" x14ac:dyDescent="0.3">
      <c r="A107" s="161">
        <v>97</v>
      </c>
      <c r="B107" s="118"/>
      <c r="C107" s="118"/>
      <c r="D107" s="118"/>
      <c r="E107" s="118"/>
      <c r="F107" s="118"/>
      <c r="G107" s="118"/>
      <c r="I107" s="118"/>
      <c r="J107" s="118"/>
      <c r="K107" s="118"/>
      <c r="L107" s="118"/>
      <c r="M107" s="118"/>
      <c r="N107" s="118"/>
      <c r="O107" s="118"/>
      <c r="P107" s="118"/>
      <c r="Q107" s="118"/>
      <c r="R107" s="118"/>
      <c r="T107" s="118"/>
      <c r="V107" s="118"/>
      <c r="W107" s="118"/>
      <c r="X107" s="118"/>
      <c r="Z107" s="118"/>
      <c r="AB107" s="118"/>
      <c r="AC107" s="118"/>
      <c r="AD107" s="118"/>
      <c r="AE107" s="161">
        <f t="shared" si="4"/>
        <v>0</v>
      </c>
      <c r="AG107" s="118"/>
      <c r="AI107" s="183"/>
      <c r="AK107" s="183"/>
      <c r="AM107" s="118"/>
    </row>
    <row r="108" spans="1:39" x14ac:dyDescent="0.3">
      <c r="A108" s="161">
        <v>98</v>
      </c>
      <c r="B108" s="118"/>
      <c r="C108" s="118"/>
      <c r="D108" s="118"/>
      <c r="E108" s="118"/>
      <c r="F108" s="118"/>
      <c r="G108" s="118"/>
      <c r="I108" s="118"/>
      <c r="J108" s="118"/>
      <c r="K108" s="118"/>
      <c r="L108" s="118"/>
      <c r="M108" s="118"/>
      <c r="N108" s="118"/>
      <c r="O108" s="118"/>
      <c r="P108" s="118"/>
      <c r="Q108" s="118"/>
      <c r="R108" s="118"/>
      <c r="T108" s="118"/>
      <c r="V108" s="118"/>
      <c r="W108" s="118"/>
      <c r="X108" s="118"/>
      <c r="Z108" s="118"/>
      <c r="AB108" s="118"/>
      <c r="AC108" s="118"/>
      <c r="AD108" s="118"/>
      <c r="AE108" s="161">
        <f t="shared" si="4"/>
        <v>0</v>
      </c>
      <c r="AG108" s="118"/>
      <c r="AI108" s="183"/>
      <c r="AK108" s="183"/>
      <c r="AM108" s="118"/>
    </row>
    <row r="109" spans="1:39" x14ac:dyDescent="0.3">
      <c r="A109" s="161">
        <v>99</v>
      </c>
      <c r="B109" s="118"/>
      <c r="C109" s="118"/>
      <c r="D109" s="118"/>
      <c r="E109" s="118"/>
      <c r="F109" s="118"/>
      <c r="G109" s="118"/>
      <c r="I109" s="118"/>
      <c r="J109" s="118"/>
      <c r="K109" s="118"/>
      <c r="L109" s="118"/>
      <c r="M109" s="118"/>
      <c r="N109" s="118"/>
      <c r="O109" s="118"/>
      <c r="P109" s="118"/>
      <c r="Q109" s="118"/>
      <c r="R109" s="118"/>
      <c r="T109" s="118"/>
      <c r="V109" s="118"/>
      <c r="W109" s="118"/>
      <c r="X109" s="118"/>
      <c r="Z109" s="118"/>
      <c r="AB109" s="118"/>
      <c r="AC109" s="118"/>
      <c r="AD109" s="118"/>
      <c r="AE109" s="161">
        <f t="shared" si="4"/>
        <v>0</v>
      </c>
      <c r="AG109" s="118"/>
      <c r="AI109" s="183"/>
      <c r="AK109" s="183"/>
      <c r="AM109" s="118"/>
    </row>
    <row r="110" spans="1:39" x14ac:dyDescent="0.3">
      <c r="A110" s="161">
        <v>100</v>
      </c>
      <c r="B110" s="118"/>
      <c r="C110" s="118"/>
      <c r="D110" s="118"/>
      <c r="E110" s="118"/>
      <c r="F110" s="118"/>
      <c r="G110" s="118"/>
      <c r="I110" s="118"/>
      <c r="J110" s="118"/>
      <c r="K110" s="118"/>
      <c r="L110" s="118"/>
      <c r="M110" s="118"/>
      <c r="N110" s="118"/>
      <c r="O110" s="118"/>
      <c r="P110" s="118"/>
      <c r="Q110" s="118"/>
      <c r="R110" s="118"/>
      <c r="T110" s="118"/>
      <c r="V110" s="118"/>
      <c r="W110" s="118"/>
      <c r="X110" s="118"/>
      <c r="Z110" s="118"/>
      <c r="AB110" s="118"/>
      <c r="AC110" s="118"/>
      <c r="AD110" s="118"/>
      <c r="AE110" s="161">
        <f t="shared" si="4"/>
        <v>0</v>
      </c>
      <c r="AG110" s="118"/>
      <c r="AI110" s="183"/>
      <c r="AK110" s="183"/>
      <c r="AM110" s="118"/>
    </row>
    <row r="111" spans="1:39" x14ac:dyDescent="0.3">
      <c r="A111" s="161">
        <v>101</v>
      </c>
      <c r="B111" s="118"/>
      <c r="C111" s="118"/>
      <c r="D111" s="118"/>
      <c r="E111" s="118"/>
      <c r="F111" s="118"/>
      <c r="G111" s="118"/>
      <c r="I111" s="118"/>
      <c r="J111" s="118"/>
      <c r="K111" s="118"/>
      <c r="L111" s="118"/>
      <c r="M111" s="118"/>
      <c r="N111" s="118"/>
      <c r="O111" s="118"/>
      <c r="P111" s="118"/>
      <c r="Q111" s="118"/>
      <c r="R111" s="118"/>
      <c r="T111" s="118"/>
      <c r="V111" s="118"/>
      <c r="W111" s="118"/>
      <c r="X111" s="118"/>
      <c r="Z111" s="118"/>
      <c r="AB111" s="118"/>
      <c r="AC111" s="118"/>
      <c r="AD111" s="118"/>
      <c r="AE111" s="161">
        <f t="shared" si="4"/>
        <v>0</v>
      </c>
      <c r="AG111" s="118"/>
      <c r="AI111" s="183"/>
      <c r="AK111" s="183"/>
      <c r="AM111" s="118"/>
    </row>
    <row r="112" spans="1:39" x14ac:dyDescent="0.3">
      <c r="A112" s="161">
        <v>102</v>
      </c>
      <c r="B112" s="118"/>
      <c r="C112" s="118"/>
      <c r="D112" s="118"/>
      <c r="E112" s="118"/>
      <c r="F112" s="118"/>
      <c r="G112" s="118"/>
      <c r="I112" s="118"/>
      <c r="J112" s="118"/>
      <c r="K112" s="118"/>
      <c r="L112" s="118"/>
      <c r="M112" s="118"/>
      <c r="N112" s="118"/>
      <c r="O112" s="118"/>
      <c r="P112" s="118"/>
      <c r="Q112" s="118"/>
      <c r="R112" s="118"/>
      <c r="T112" s="118"/>
      <c r="V112" s="118"/>
      <c r="W112" s="118"/>
      <c r="X112" s="118"/>
      <c r="Z112" s="118"/>
      <c r="AB112" s="118"/>
      <c r="AC112" s="118"/>
      <c r="AD112" s="118"/>
      <c r="AE112" s="161">
        <f t="shared" si="4"/>
        <v>0</v>
      </c>
      <c r="AG112" s="118"/>
      <c r="AI112" s="183"/>
      <c r="AK112" s="183"/>
      <c r="AM112" s="118"/>
    </row>
    <row r="113" spans="1:39" x14ac:dyDescent="0.3">
      <c r="A113" s="161">
        <v>103</v>
      </c>
      <c r="B113" s="118"/>
      <c r="C113" s="118"/>
      <c r="D113" s="118"/>
      <c r="E113" s="118"/>
      <c r="F113" s="118"/>
      <c r="G113" s="118"/>
      <c r="I113" s="118"/>
      <c r="J113" s="118"/>
      <c r="K113" s="118"/>
      <c r="L113" s="118"/>
      <c r="M113" s="118"/>
      <c r="N113" s="118"/>
      <c r="O113" s="118"/>
      <c r="P113" s="118"/>
      <c r="Q113" s="118"/>
      <c r="R113" s="118"/>
      <c r="T113" s="118"/>
      <c r="V113" s="118"/>
      <c r="W113" s="118"/>
      <c r="X113" s="118"/>
      <c r="Z113" s="118"/>
      <c r="AB113" s="118"/>
      <c r="AC113" s="118"/>
      <c r="AD113" s="118"/>
      <c r="AE113" s="161">
        <f t="shared" si="4"/>
        <v>0</v>
      </c>
      <c r="AG113" s="118"/>
      <c r="AI113" s="183"/>
      <c r="AK113" s="183"/>
      <c r="AM113" s="118"/>
    </row>
    <row r="114" spans="1:39" x14ac:dyDescent="0.3">
      <c r="A114" s="161">
        <v>104</v>
      </c>
      <c r="B114" s="118"/>
      <c r="C114" s="118"/>
      <c r="D114" s="118"/>
      <c r="E114" s="118"/>
      <c r="F114" s="118"/>
      <c r="G114" s="118"/>
      <c r="I114" s="118"/>
      <c r="J114" s="118"/>
      <c r="K114" s="118"/>
      <c r="L114" s="118"/>
      <c r="M114" s="118"/>
      <c r="N114" s="118"/>
      <c r="O114" s="118"/>
      <c r="P114" s="118"/>
      <c r="Q114" s="118"/>
      <c r="R114" s="118"/>
      <c r="T114" s="118"/>
      <c r="V114" s="118"/>
      <c r="W114" s="118"/>
      <c r="X114" s="118"/>
      <c r="Z114" s="118"/>
      <c r="AB114" s="118"/>
      <c r="AC114" s="118"/>
      <c r="AD114" s="118"/>
      <c r="AE114" s="161">
        <f t="shared" si="4"/>
        <v>0</v>
      </c>
      <c r="AG114" s="118"/>
      <c r="AI114" s="183"/>
      <c r="AK114" s="183"/>
      <c r="AM114" s="118"/>
    </row>
    <row r="115" spans="1:39" x14ac:dyDescent="0.3">
      <c r="A115" s="161">
        <v>105</v>
      </c>
      <c r="B115" s="118"/>
      <c r="C115" s="118"/>
      <c r="D115" s="118"/>
      <c r="E115" s="118"/>
      <c r="F115" s="118"/>
      <c r="G115" s="118"/>
      <c r="I115" s="118"/>
      <c r="J115" s="118"/>
      <c r="K115" s="118"/>
      <c r="L115" s="118"/>
      <c r="M115" s="118"/>
      <c r="N115" s="118"/>
      <c r="O115" s="118"/>
      <c r="P115" s="118"/>
      <c r="Q115" s="118"/>
      <c r="R115" s="118"/>
      <c r="T115" s="118"/>
      <c r="V115" s="118"/>
      <c r="W115" s="118"/>
      <c r="X115" s="118"/>
      <c r="Z115" s="118"/>
      <c r="AB115" s="118"/>
      <c r="AC115" s="118"/>
      <c r="AD115" s="118"/>
      <c r="AE115" s="161">
        <f t="shared" si="4"/>
        <v>0</v>
      </c>
      <c r="AG115" s="118"/>
      <c r="AI115" s="183"/>
      <c r="AK115" s="183"/>
      <c r="AM115" s="118"/>
    </row>
    <row r="116" spans="1:39" x14ac:dyDescent="0.3">
      <c r="A116" s="161">
        <v>106</v>
      </c>
      <c r="B116" s="118"/>
      <c r="C116" s="118"/>
      <c r="D116" s="118"/>
      <c r="E116" s="118"/>
      <c r="F116" s="118"/>
      <c r="G116" s="118"/>
      <c r="I116" s="118"/>
      <c r="J116" s="118"/>
      <c r="K116" s="118"/>
      <c r="L116" s="118"/>
      <c r="M116" s="118"/>
      <c r="N116" s="118"/>
      <c r="O116" s="118"/>
      <c r="P116" s="118"/>
      <c r="Q116" s="118"/>
      <c r="R116" s="118"/>
      <c r="T116" s="118"/>
      <c r="V116" s="118"/>
      <c r="W116" s="118"/>
      <c r="X116" s="118"/>
      <c r="Z116" s="118"/>
      <c r="AB116" s="118"/>
      <c r="AC116" s="118"/>
      <c r="AD116" s="118"/>
      <c r="AE116" s="161">
        <f t="shared" si="4"/>
        <v>0</v>
      </c>
      <c r="AG116" s="118"/>
      <c r="AI116" s="183"/>
      <c r="AK116" s="183"/>
      <c r="AM116" s="118"/>
    </row>
    <row r="117" spans="1:39" x14ac:dyDescent="0.3">
      <c r="A117" s="161">
        <v>107</v>
      </c>
      <c r="B117" s="118"/>
      <c r="C117" s="118"/>
      <c r="D117" s="118"/>
      <c r="E117" s="118"/>
      <c r="F117" s="118"/>
      <c r="G117" s="118"/>
      <c r="I117" s="118"/>
      <c r="J117" s="118"/>
      <c r="K117" s="118"/>
      <c r="L117" s="118"/>
      <c r="M117" s="118"/>
      <c r="N117" s="118"/>
      <c r="O117" s="118"/>
      <c r="P117" s="118"/>
      <c r="Q117" s="118"/>
      <c r="R117" s="118"/>
      <c r="T117" s="118"/>
      <c r="V117" s="118"/>
      <c r="W117" s="118"/>
      <c r="X117" s="118"/>
      <c r="Z117" s="118"/>
      <c r="AB117" s="118"/>
      <c r="AC117" s="118"/>
      <c r="AD117" s="118"/>
      <c r="AE117" s="161">
        <f t="shared" si="4"/>
        <v>0</v>
      </c>
      <c r="AG117" s="118"/>
      <c r="AI117" s="183"/>
      <c r="AK117" s="183"/>
      <c r="AM117" s="118"/>
    </row>
    <row r="118" spans="1:39" x14ac:dyDescent="0.3">
      <c r="A118" s="161">
        <v>108</v>
      </c>
      <c r="B118" s="118"/>
      <c r="C118" s="118"/>
      <c r="D118" s="118"/>
      <c r="E118" s="118"/>
      <c r="F118" s="118"/>
      <c r="G118" s="118"/>
      <c r="I118" s="118"/>
      <c r="J118" s="118"/>
      <c r="K118" s="118"/>
      <c r="L118" s="118"/>
      <c r="M118" s="118"/>
      <c r="N118" s="118"/>
      <c r="O118" s="118"/>
      <c r="P118" s="118"/>
      <c r="Q118" s="118"/>
      <c r="R118" s="118"/>
      <c r="T118" s="118"/>
      <c r="V118" s="118"/>
      <c r="W118" s="118"/>
      <c r="X118" s="118"/>
      <c r="Z118" s="118"/>
      <c r="AB118" s="118"/>
      <c r="AC118" s="118"/>
      <c r="AD118" s="118"/>
      <c r="AE118" s="161">
        <f t="shared" si="4"/>
        <v>0</v>
      </c>
      <c r="AG118" s="118"/>
      <c r="AI118" s="183"/>
      <c r="AK118" s="183"/>
      <c r="AM118" s="118"/>
    </row>
    <row r="119" spans="1:39" x14ac:dyDescent="0.3">
      <c r="A119" s="161">
        <v>109</v>
      </c>
      <c r="B119" s="118"/>
      <c r="C119" s="118"/>
      <c r="D119" s="118"/>
      <c r="E119" s="118"/>
      <c r="F119" s="118"/>
      <c r="G119" s="118"/>
      <c r="I119" s="118"/>
      <c r="J119" s="118"/>
      <c r="K119" s="118"/>
      <c r="L119" s="118"/>
      <c r="M119" s="118"/>
      <c r="N119" s="118"/>
      <c r="O119" s="118"/>
      <c r="P119" s="118"/>
      <c r="Q119" s="118"/>
      <c r="R119" s="118"/>
      <c r="T119" s="118"/>
      <c r="V119" s="118"/>
      <c r="W119" s="118"/>
      <c r="X119" s="118"/>
      <c r="Z119" s="118"/>
      <c r="AB119" s="118"/>
      <c r="AC119" s="118"/>
      <c r="AD119" s="118"/>
      <c r="AE119" s="161">
        <f t="shared" si="4"/>
        <v>0</v>
      </c>
      <c r="AG119" s="118"/>
      <c r="AI119" s="183"/>
      <c r="AK119" s="183"/>
      <c r="AM119" s="118"/>
    </row>
    <row r="120" spans="1:39" x14ac:dyDescent="0.3">
      <c r="A120" s="161">
        <v>110</v>
      </c>
      <c r="B120" s="118"/>
      <c r="C120" s="118"/>
      <c r="D120" s="118"/>
      <c r="E120" s="118"/>
      <c r="F120" s="118"/>
      <c r="G120" s="118"/>
      <c r="I120" s="118"/>
      <c r="J120" s="118"/>
      <c r="K120" s="118"/>
      <c r="L120" s="118"/>
      <c r="M120" s="118"/>
      <c r="N120" s="118"/>
      <c r="O120" s="118"/>
      <c r="P120" s="118"/>
      <c r="Q120" s="118"/>
      <c r="R120" s="118"/>
      <c r="T120" s="118"/>
      <c r="V120" s="118"/>
      <c r="W120" s="118"/>
      <c r="X120" s="118"/>
      <c r="Z120" s="118"/>
      <c r="AB120" s="118"/>
      <c r="AC120" s="118"/>
      <c r="AD120" s="118"/>
      <c r="AE120" s="161">
        <f t="shared" si="4"/>
        <v>0</v>
      </c>
      <c r="AG120" s="118"/>
      <c r="AI120" s="183"/>
      <c r="AK120" s="183"/>
      <c r="AM120" s="118"/>
    </row>
    <row r="121" spans="1:39" x14ac:dyDescent="0.3">
      <c r="A121" s="161">
        <v>111</v>
      </c>
      <c r="B121" s="118"/>
      <c r="C121" s="118"/>
      <c r="D121" s="118"/>
      <c r="E121" s="118"/>
      <c r="F121" s="118"/>
      <c r="G121" s="118"/>
      <c r="I121" s="118"/>
      <c r="J121" s="118"/>
      <c r="K121" s="118"/>
      <c r="L121" s="118"/>
      <c r="M121" s="118"/>
      <c r="N121" s="118"/>
      <c r="O121" s="118"/>
      <c r="P121" s="118"/>
      <c r="Q121" s="118"/>
      <c r="R121" s="118"/>
      <c r="T121" s="118"/>
      <c r="V121" s="118"/>
      <c r="W121" s="118"/>
      <c r="X121" s="118"/>
      <c r="Z121" s="118"/>
      <c r="AB121" s="118"/>
      <c r="AC121" s="118"/>
      <c r="AD121" s="118"/>
      <c r="AE121" s="161">
        <f t="shared" si="4"/>
        <v>0</v>
      </c>
      <c r="AG121" s="118"/>
      <c r="AI121" s="183"/>
      <c r="AK121" s="183"/>
      <c r="AM121" s="118"/>
    </row>
    <row r="122" spans="1:39" x14ac:dyDescent="0.3">
      <c r="A122" s="161">
        <v>112</v>
      </c>
      <c r="B122" s="118"/>
      <c r="C122" s="118"/>
      <c r="D122" s="118"/>
      <c r="E122" s="118"/>
      <c r="F122" s="118"/>
      <c r="G122" s="118"/>
      <c r="I122" s="118"/>
      <c r="J122" s="118"/>
      <c r="K122" s="118"/>
      <c r="L122" s="118"/>
      <c r="M122" s="118"/>
      <c r="N122" s="118"/>
      <c r="O122" s="118"/>
      <c r="P122" s="118"/>
      <c r="Q122" s="118"/>
      <c r="R122" s="118"/>
      <c r="T122" s="118"/>
      <c r="V122" s="118"/>
      <c r="W122" s="118"/>
      <c r="X122" s="118"/>
      <c r="Z122" s="118"/>
      <c r="AB122" s="118"/>
      <c r="AC122" s="118"/>
      <c r="AD122" s="118"/>
      <c r="AE122" s="161">
        <f t="shared" si="4"/>
        <v>0</v>
      </c>
      <c r="AG122" s="118"/>
      <c r="AI122" s="183"/>
      <c r="AK122" s="183"/>
      <c r="AM122" s="118"/>
    </row>
    <row r="123" spans="1:39" x14ac:dyDescent="0.3">
      <c r="A123" s="161">
        <v>113</v>
      </c>
      <c r="B123" s="118"/>
      <c r="C123" s="118"/>
      <c r="D123" s="118"/>
      <c r="E123" s="118"/>
      <c r="F123" s="118"/>
      <c r="G123" s="118"/>
      <c r="I123" s="118"/>
      <c r="J123" s="118"/>
      <c r="K123" s="118"/>
      <c r="L123" s="118"/>
      <c r="M123" s="118"/>
      <c r="N123" s="118"/>
      <c r="O123" s="118"/>
      <c r="P123" s="118"/>
      <c r="Q123" s="118"/>
      <c r="R123" s="118"/>
      <c r="T123" s="118"/>
      <c r="V123" s="118"/>
      <c r="W123" s="118"/>
      <c r="X123" s="118"/>
      <c r="Z123" s="118"/>
      <c r="AB123" s="118"/>
      <c r="AC123" s="118"/>
      <c r="AD123" s="118"/>
      <c r="AE123" s="161">
        <f t="shared" si="4"/>
        <v>0</v>
      </c>
      <c r="AG123" s="118"/>
      <c r="AI123" s="183"/>
      <c r="AK123" s="183"/>
      <c r="AM123" s="118"/>
    </row>
    <row r="124" spans="1:39" x14ac:dyDescent="0.3">
      <c r="A124" s="161">
        <v>114</v>
      </c>
      <c r="B124" s="118"/>
      <c r="C124" s="118"/>
      <c r="D124" s="118"/>
      <c r="E124" s="118"/>
      <c r="F124" s="118"/>
      <c r="G124" s="118"/>
      <c r="I124" s="118"/>
      <c r="J124" s="118"/>
      <c r="K124" s="118"/>
      <c r="L124" s="118"/>
      <c r="M124" s="118"/>
      <c r="N124" s="118"/>
      <c r="O124" s="118"/>
      <c r="P124" s="118"/>
      <c r="Q124" s="118"/>
      <c r="R124" s="118"/>
      <c r="T124" s="118"/>
      <c r="V124" s="118"/>
      <c r="W124" s="118"/>
      <c r="X124" s="118"/>
      <c r="Z124" s="118"/>
      <c r="AB124" s="118"/>
      <c r="AC124" s="118"/>
      <c r="AD124" s="118"/>
      <c r="AE124" s="161">
        <f t="shared" si="4"/>
        <v>0</v>
      </c>
      <c r="AG124" s="118"/>
      <c r="AI124" s="183"/>
      <c r="AK124" s="183"/>
      <c r="AM124" s="118"/>
    </row>
    <row r="125" spans="1:39" x14ac:dyDescent="0.3">
      <c r="A125" s="161">
        <v>115</v>
      </c>
      <c r="B125" s="118"/>
      <c r="C125" s="118"/>
      <c r="D125" s="118"/>
      <c r="E125" s="118"/>
      <c r="F125" s="118"/>
      <c r="G125" s="118"/>
      <c r="I125" s="118"/>
      <c r="J125" s="118"/>
      <c r="K125" s="118"/>
      <c r="L125" s="118"/>
      <c r="M125" s="118"/>
      <c r="N125" s="118"/>
      <c r="O125" s="118"/>
      <c r="P125" s="118"/>
      <c r="Q125" s="118"/>
      <c r="R125" s="118"/>
      <c r="T125" s="118"/>
      <c r="V125" s="118"/>
      <c r="W125" s="118"/>
      <c r="X125" s="118"/>
      <c r="Z125" s="118"/>
      <c r="AB125" s="118"/>
      <c r="AC125" s="118"/>
      <c r="AD125" s="118"/>
      <c r="AE125" s="161">
        <f t="shared" si="4"/>
        <v>0</v>
      </c>
      <c r="AG125" s="118"/>
      <c r="AI125" s="183"/>
      <c r="AK125" s="183"/>
      <c r="AM125" s="118"/>
    </row>
    <row r="126" spans="1:39" x14ac:dyDescent="0.3">
      <c r="A126" s="161">
        <v>116</v>
      </c>
      <c r="B126" s="118"/>
      <c r="C126" s="118"/>
      <c r="D126" s="118"/>
      <c r="E126" s="118"/>
      <c r="F126" s="118"/>
      <c r="G126" s="118"/>
      <c r="I126" s="118"/>
      <c r="J126" s="118"/>
      <c r="K126" s="118"/>
      <c r="L126" s="118"/>
      <c r="M126" s="118"/>
      <c r="N126" s="118"/>
      <c r="O126" s="118"/>
      <c r="P126" s="118"/>
      <c r="Q126" s="118"/>
      <c r="R126" s="118"/>
      <c r="T126" s="118"/>
      <c r="V126" s="118"/>
      <c r="W126" s="118"/>
      <c r="X126" s="118"/>
      <c r="Z126" s="118"/>
      <c r="AB126" s="118"/>
      <c r="AC126" s="118"/>
      <c r="AD126" s="118"/>
      <c r="AE126" s="161">
        <f t="shared" si="4"/>
        <v>0</v>
      </c>
      <c r="AG126" s="118"/>
      <c r="AI126" s="183"/>
      <c r="AK126" s="183"/>
      <c r="AM126" s="118"/>
    </row>
    <row r="127" spans="1:39" x14ac:dyDescent="0.3">
      <c r="A127" s="161">
        <v>117</v>
      </c>
      <c r="B127" s="118"/>
      <c r="C127" s="118"/>
      <c r="D127" s="118"/>
      <c r="E127" s="118"/>
      <c r="F127" s="118"/>
      <c r="G127" s="118"/>
      <c r="I127" s="118"/>
      <c r="J127" s="118"/>
      <c r="K127" s="118"/>
      <c r="L127" s="118"/>
      <c r="M127" s="118"/>
      <c r="N127" s="118"/>
      <c r="O127" s="118"/>
      <c r="P127" s="118"/>
      <c r="Q127" s="118"/>
      <c r="R127" s="118"/>
      <c r="T127" s="118"/>
      <c r="V127" s="118"/>
      <c r="W127" s="118"/>
      <c r="X127" s="118"/>
      <c r="Z127" s="118"/>
      <c r="AB127" s="118"/>
      <c r="AC127" s="118"/>
      <c r="AD127" s="118"/>
      <c r="AE127" s="161">
        <f t="shared" si="4"/>
        <v>0</v>
      </c>
      <c r="AG127" s="118"/>
      <c r="AI127" s="183"/>
      <c r="AK127" s="183"/>
      <c r="AM127" s="118"/>
    </row>
    <row r="128" spans="1:39" x14ac:dyDescent="0.3">
      <c r="A128" s="161">
        <v>118</v>
      </c>
      <c r="B128" s="118"/>
      <c r="C128" s="118"/>
      <c r="D128" s="118"/>
      <c r="E128" s="118"/>
      <c r="F128" s="118"/>
      <c r="G128" s="118"/>
      <c r="I128" s="118"/>
      <c r="J128" s="118"/>
      <c r="K128" s="118"/>
      <c r="L128" s="118"/>
      <c r="M128" s="118"/>
      <c r="N128" s="118"/>
      <c r="O128" s="118"/>
      <c r="P128" s="118"/>
      <c r="Q128" s="118"/>
      <c r="R128" s="118"/>
      <c r="T128" s="118"/>
      <c r="V128" s="118"/>
      <c r="W128" s="118"/>
      <c r="X128" s="118"/>
      <c r="Z128" s="118"/>
      <c r="AB128" s="118"/>
      <c r="AC128" s="118"/>
      <c r="AD128" s="118"/>
      <c r="AE128" s="161">
        <f t="shared" si="4"/>
        <v>0</v>
      </c>
      <c r="AG128" s="118"/>
      <c r="AI128" s="183"/>
      <c r="AK128" s="183"/>
      <c r="AM128" s="118"/>
    </row>
    <row r="129" spans="1:39" x14ac:dyDescent="0.3">
      <c r="A129" s="161">
        <v>119</v>
      </c>
      <c r="B129" s="118"/>
      <c r="C129" s="118"/>
      <c r="D129" s="118"/>
      <c r="E129" s="118"/>
      <c r="F129" s="118"/>
      <c r="G129" s="118"/>
      <c r="I129" s="118"/>
      <c r="J129" s="118"/>
      <c r="K129" s="118"/>
      <c r="L129" s="118"/>
      <c r="M129" s="118"/>
      <c r="N129" s="118"/>
      <c r="O129" s="118"/>
      <c r="P129" s="118"/>
      <c r="Q129" s="118"/>
      <c r="R129" s="118"/>
      <c r="T129" s="118"/>
      <c r="V129" s="118"/>
      <c r="W129" s="118"/>
      <c r="X129" s="118"/>
      <c r="Z129" s="118"/>
      <c r="AB129" s="118"/>
      <c r="AC129" s="118"/>
      <c r="AD129" s="118"/>
      <c r="AE129" s="161">
        <f t="shared" si="4"/>
        <v>0</v>
      </c>
      <c r="AG129" s="118"/>
      <c r="AI129" s="183"/>
      <c r="AK129" s="183"/>
      <c r="AM129" s="118"/>
    </row>
    <row r="130" spans="1:39" x14ac:dyDescent="0.3">
      <c r="A130" s="161">
        <v>120</v>
      </c>
      <c r="B130" s="118"/>
      <c r="C130" s="118"/>
      <c r="D130" s="118"/>
      <c r="E130" s="118"/>
      <c r="F130" s="118"/>
      <c r="G130" s="118"/>
      <c r="I130" s="118"/>
      <c r="J130" s="118"/>
      <c r="K130" s="118"/>
      <c r="L130" s="118"/>
      <c r="M130" s="118"/>
      <c r="N130" s="118"/>
      <c r="O130" s="118"/>
      <c r="P130" s="118"/>
      <c r="Q130" s="118"/>
      <c r="R130" s="118"/>
      <c r="T130" s="118"/>
      <c r="V130" s="118"/>
      <c r="W130" s="118"/>
      <c r="X130" s="118"/>
      <c r="Z130" s="118"/>
      <c r="AB130" s="118"/>
      <c r="AC130" s="118"/>
      <c r="AD130" s="118"/>
      <c r="AE130" s="161">
        <f t="shared" si="4"/>
        <v>0</v>
      </c>
      <c r="AG130" s="118"/>
      <c r="AI130" s="183"/>
      <c r="AK130" s="183"/>
      <c r="AM130" s="118"/>
    </row>
    <row r="131" spans="1:39" x14ac:dyDescent="0.3">
      <c r="A131" s="161">
        <v>121</v>
      </c>
      <c r="B131" s="118"/>
      <c r="C131" s="118"/>
      <c r="D131" s="118"/>
      <c r="E131" s="118"/>
      <c r="F131" s="118"/>
      <c r="G131" s="118"/>
      <c r="I131" s="118"/>
      <c r="J131" s="118"/>
      <c r="K131" s="118"/>
      <c r="L131" s="118"/>
      <c r="M131" s="118"/>
      <c r="N131" s="118"/>
      <c r="O131" s="118"/>
      <c r="P131" s="118"/>
      <c r="Q131" s="118"/>
      <c r="R131" s="118"/>
      <c r="T131" s="118"/>
      <c r="V131" s="118"/>
      <c r="W131" s="118"/>
      <c r="X131" s="118"/>
      <c r="Z131" s="118"/>
      <c r="AB131" s="118"/>
      <c r="AC131" s="118"/>
      <c r="AD131" s="118"/>
      <c r="AE131" s="161">
        <f t="shared" si="4"/>
        <v>0</v>
      </c>
      <c r="AG131" s="118"/>
      <c r="AI131" s="183"/>
      <c r="AK131" s="183"/>
      <c r="AM131" s="118"/>
    </row>
    <row r="132" spans="1:39" x14ac:dyDescent="0.3">
      <c r="A132" s="161">
        <v>122</v>
      </c>
      <c r="B132" s="118"/>
      <c r="C132" s="118"/>
      <c r="D132" s="118"/>
      <c r="E132" s="118"/>
      <c r="F132" s="118"/>
      <c r="G132" s="118"/>
      <c r="I132" s="118"/>
      <c r="J132" s="118"/>
      <c r="K132" s="118"/>
      <c r="L132" s="118"/>
      <c r="M132" s="118"/>
      <c r="N132" s="118"/>
      <c r="O132" s="118"/>
      <c r="P132" s="118"/>
      <c r="Q132" s="118"/>
      <c r="R132" s="118"/>
      <c r="T132" s="118"/>
      <c r="V132" s="118"/>
      <c r="W132" s="118"/>
      <c r="X132" s="118"/>
      <c r="Z132" s="118"/>
      <c r="AB132" s="118"/>
      <c r="AC132" s="118"/>
      <c r="AD132" s="118"/>
      <c r="AE132" s="161">
        <f t="shared" si="4"/>
        <v>0</v>
      </c>
      <c r="AG132" s="118"/>
      <c r="AI132" s="183"/>
      <c r="AK132" s="183"/>
      <c r="AM132" s="118"/>
    </row>
    <row r="133" spans="1:39" x14ac:dyDescent="0.3">
      <c r="A133" s="161">
        <v>123</v>
      </c>
      <c r="B133" s="118"/>
      <c r="C133" s="118"/>
      <c r="D133" s="118"/>
      <c r="E133" s="118"/>
      <c r="F133" s="118"/>
      <c r="G133" s="118"/>
      <c r="I133" s="118"/>
      <c r="J133" s="118"/>
      <c r="K133" s="118"/>
      <c r="L133" s="118"/>
      <c r="M133" s="118"/>
      <c r="N133" s="118"/>
      <c r="O133" s="118"/>
      <c r="P133" s="118"/>
      <c r="Q133" s="118"/>
      <c r="R133" s="118"/>
      <c r="T133" s="118"/>
      <c r="V133" s="118"/>
      <c r="W133" s="118"/>
      <c r="X133" s="118"/>
      <c r="Z133" s="118"/>
      <c r="AB133" s="118"/>
      <c r="AC133" s="118"/>
      <c r="AD133" s="118"/>
      <c r="AE133" s="161">
        <f t="shared" si="4"/>
        <v>0</v>
      </c>
      <c r="AG133" s="118"/>
      <c r="AI133" s="183"/>
      <c r="AK133" s="183"/>
      <c r="AM133" s="118"/>
    </row>
    <row r="134" spans="1:39" x14ac:dyDescent="0.3">
      <c r="A134" s="161">
        <v>124</v>
      </c>
      <c r="B134" s="118"/>
      <c r="C134" s="118"/>
      <c r="D134" s="118"/>
      <c r="E134" s="118"/>
      <c r="F134" s="118"/>
      <c r="G134" s="118"/>
      <c r="I134" s="118"/>
      <c r="J134" s="118"/>
      <c r="K134" s="118"/>
      <c r="L134" s="118"/>
      <c r="M134" s="118"/>
      <c r="N134" s="118"/>
      <c r="O134" s="118"/>
      <c r="P134" s="118"/>
      <c r="Q134" s="118"/>
      <c r="R134" s="118"/>
      <c r="T134" s="118"/>
      <c r="V134" s="118"/>
      <c r="W134" s="118"/>
      <c r="X134" s="118"/>
      <c r="Z134" s="118"/>
      <c r="AB134" s="118"/>
      <c r="AC134" s="118"/>
      <c r="AD134" s="118"/>
      <c r="AE134" s="161">
        <f t="shared" si="4"/>
        <v>0</v>
      </c>
      <c r="AG134" s="118"/>
      <c r="AI134" s="183"/>
      <c r="AK134" s="183"/>
      <c r="AM134" s="118"/>
    </row>
    <row r="135" spans="1:39" x14ac:dyDescent="0.3">
      <c r="A135" s="161">
        <v>125</v>
      </c>
      <c r="B135" s="118"/>
      <c r="C135" s="118"/>
      <c r="D135" s="118"/>
      <c r="E135" s="118"/>
      <c r="F135" s="118"/>
      <c r="G135" s="118"/>
      <c r="I135" s="118"/>
      <c r="J135" s="118"/>
      <c r="K135" s="118"/>
      <c r="L135" s="118"/>
      <c r="M135" s="118"/>
      <c r="N135" s="118"/>
      <c r="O135" s="118"/>
      <c r="P135" s="118"/>
      <c r="Q135" s="118"/>
      <c r="R135" s="118"/>
      <c r="T135" s="118"/>
      <c r="V135" s="118"/>
      <c r="W135" s="118"/>
      <c r="X135" s="118"/>
      <c r="Z135" s="118"/>
      <c r="AB135" s="118"/>
      <c r="AC135" s="118"/>
      <c r="AD135" s="118"/>
      <c r="AE135" s="161">
        <f t="shared" si="4"/>
        <v>0</v>
      </c>
      <c r="AG135" s="118"/>
      <c r="AI135" s="183"/>
      <c r="AK135" s="183"/>
      <c r="AM135" s="118"/>
    </row>
    <row r="136" spans="1:39" x14ac:dyDescent="0.3">
      <c r="A136" s="161">
        <v>126</v>
      </c>
      <c r="B136" s="118"/>
      <c r="C136" s="118"/>
      <c r="D136" s="118"/>
      <c r="E136" s="118"/>
      <c r="F136" s="118"/>
      <c r="G136" s="118"/>
      <c r="I136" s="118"/>
      <c r="J136" s="118"/>
      <c r="K136" s="118"/>
      <c r="L136" s="118"/>
      <c r="M136" s="118"/>
      <c r="N136" s="118"/>
      <c r="O136" s="118"/>
      <c r="P136" s="118"/>
      <c r="Q136" s="118"/>
      <c r="R136" s="118"/>
      <c r="T136" s="118"/>
      <c r="V136" s="118"/>
      <c r="W136" s="118"/>
      <c r="X136" s="118"/>
      <c r="Z136" s="118"/>
      <c r="AB136" s="118"/>
      <c r="AC136" s="118"/>
      <c r="AD136" s="118"/>
      <c r="AE136" s="161">
        <f t="shared" si="4"/>
        <v>0</v>
      </c>
      <c r="AG136" s="118"/>
      <c r="AI136" s="183"/>
      <c r="AK136" s="183"/>
      <c r="AM136" s="118"/>
    </row>
    <row r="137" spans="1:39" x14ac:dyDescent="0.3">
      <c r="A137" s="161">
        <v>127</v>
      </c>
      <c r="B137" s="118"/>
      <c r="C137" s="118"/>
      <c r="D137" s="118"/>
      <c r="E137" s="118"/>
      <c r="F137" s="118"/>
      <c r="G137" s="118"/>
      <c r="I137" s="118"/>
      <c r="J137" s="118"/>
      <c r="K137" s="118"/>
      <c r="L137" s="118"/>
      <c r="M137" s="118"/>
      <c r="N137" s="118"/>
      <c r="O137" s="118"/>
      <c r="P137" s="118"/>
      <c r="Q137" s="118"/>
      <c r="R137" s="118"/>
      <c r="T137" s="118"/>
      <c r="V137" s="118"/>
      <c r="W137" s="118"/>
      <c r="X137" s="118"/>
      <c r="Z137" s="118"/>
      <c r="AB137" s="118"/>
      <c r="AC137" s="118"/>
      <c r="AD137" s="118"/>
      <c r="AE137" s="161">
        <f t="shared" si="4"/>
        <v>0</v>
      </c>
      <c r="AG137" s="118"/>
      <c r="AI137" s="183"/>
      <c r="AK137" s="183"/>
      <c r="AM137" s="118"/>
    </row>
    <row r="138" spans="1:39" x14ac:dyDescent="0.3">
      <c r="A138" s="161">
        <v>128</v>
      </c>
      <c r="B138" s="118"/>
      <c r="C138" s="118"/>
      <c r="D138" s="118"/>
      <c r="E138" s="118"/>
      <c r="F138" s="118"/>
      <c r="G138" s="118"/>
      <c r="I138" s="118"/>
      <c r="J138" s="118"/>
      <c r="K138" s="118"/>
      <c r="L138" s="118"/>
      <c r="M138" s="118"/>
      <c r="N138" s="118"/>
      <c r="O138" s="118"/>
      <c r="P138" s="118"/>
      <c r="Q138" s="118"/>
      <c r="R138" s="118"/>
      <c r="T138" s="118"/>
      <c r="V138" s="118"/>
      <c r="W138" s="118"/>
      <c r="X138" s="118"/>
      <c r="Z138" s="118"/>
      <c r="AB138" s="118"/>
      <c r="AC138" s="118"/>
      <c r="AD138" s="118"/>
      <c r="AE138" s="161">
        <f t="shared" si="4"/>
        <v>0</v>
      </c>
      <c r="AG138" s="118"/>
      <c r="AI138" s="183"/>
      <c r="AK138" s="183"/>
      <c r="AM138" s="118"/>
    </row>
    <row r="139" spans="1:39" x14ac:dyDescent="0.3">
      <c r="A139" s="161">
        <v>129</v>
      </c>
      <c r="B139" s="118"/>
      <c r="C139" s="118"/>
      <c r="D139" s="118"/>
      <c r="E139" s="118"/>
      <c r="F139" s="118"/>
      <c r="G139" s="118"/>
      <c r="I139" s="118"/>
      <c r="J139" s="118"/>
      <c r="K139" s="118"/>
      <c r="L139" s="118"/>
      <c r="M139" s="118"/>
      <c r="N139" s="118"/>
      <c r="O139" s="118"/>
      <c r="P139" s="118"/>
      <c r="Q139" s="118"/>
      <c r="R139" s="118"/>
      <c r="T139" s="118"/>
      <c r="V139" s="118"/>
      <c r="W139" s="118"/>
      <c r="X139" s="118"/>
      <c r="Z139" s="118"/>
      <c r="AB139" s="118"/>
      <c r="AC139" s="118"/>
      <c r="AD139" s="118"/>
      <c r="AE139" s="161">
        <f t="shared" ref="AE139:AE202" si="5">IF(E139=0,D139,0)</f>
        <v>0</v>
      </c>
      <c r="AG139" s="118"/>
      <c r="AI139" s="183"/>
      <c r="AK139" s="183"/>
      <c r="AM139" s="118"/>
    </row>
    <row r="140" spans="1:39" x14ac:dyDescent="0.3">
      <c r="A140" s="161">
        <v>130</v>
      </c>
      <c r="B140" s="118"/>
      <c r="C140" s="118"/>
      <c r="D140" s="118"/>
      <c r="E140" s="118"/>
      <c r="F140" s="118"/>
      <c r="G140" s="118"/>
      <c r="I140" s="118"/>
      <c r="J140" s="118"/>
      <c r="K140" s="118"/>
      <c r="L140" s="118"/>
      <c r="M140" s="118"/>
      <c r="N140" s="118"/>
      <c r="O140" s="118"/>
      <c r="P140" s="118"/>
      <c r="Q140" s="118"/>
      <c r="R140" s="118"/>
      <c r="T140" s="118"/>
      <c r="V140" s="118"/>
      <c r="W140" s="118"/>
      <c r="X140" s="118"/>
      <c r="Z140" s="118"/>
      <c r="AB140" s="118"/>
      <c r="AC140" s="118"/>
      <c r="AD140" s="118"/>
      <c r="AE140" s="161">
        <f t="shared" si="5"/>
        <v>0</v>
      </c>
      <c r="AG140" s="118"/>
      <c r="AI140" s="183"/>
      <c r="AK140" s="183"/>
      <c r="AM140" s="118"/>
    </row>
    <row r="141" spans="1:39" x14ac:dyDescent="0.3">
      <c r="A141" s="161">
        <v>131</v>
      </c>
      <c r="B141" s="118"/>
      <c r="C141" s="118"/>
      <c r="D141" s="118"/>
      <c r="E141" s="118"/>
      <c r="F141" s="118"/>
      <c r="G141" s="118"/>
      <c r="I141" s="118"/>
      <c r="J141" s="118"/>
      <c r="K141" s="118"/>
      <c r="L141" s="118"/>
      <c r="M141" s="118"/>
      <c r="N141" s="118"/>
      <c r="O141" s="118"/>
      <c r="P141" s="118"/>
      <c r="Q141" s="118"/>
      <c r="R141" s="118"/>
      <c r="T141" s="118"/>
      <c r="V141" s="118"/>
      <c r="W141" s="118"/>
      <c r="X141" s="118"/>
      <c r="Z141" s="118"/>
      <c r="AB141" s="118"/>
      <c r="AC141" s="118"/>
      <c r="AD141" s="118"/>
      <c r="AE141" s="161">
        <f t="shared" si="5"/>
        <v>0</v>
      </c>
      <c r="AG141" s="118"/>
      <c r="AI141" s="183"/>
      <c r="AK141" s="183"/>
      <c r="AM141" s="118"/>
    </row>
    <row r="142" spans="1:39" x14ac:dyDescent="0.3">
      <c r="A142" s="161">
        <v>132</v>
      </c>
      <c r="B142" s="118"/>
      <c r="C142" s="118"/>
      <c r="D142" s="118"/>
      <c r="E142" s="118"/>
      <c r="F142" s="118"/>
      <c r="G142" s="118"/>
      <c r="I142" s="118"/>
      <c r="J142" s="118"/>
      <c r="K142" s="118"/>
      <c r="L142" s="118"/>
      <c r="M142" s="118"/>
      <c r="N142" s="118"/>
      <c r="O142" s="118"/>
      <c r="P142" s="118"/>
      <c r="Q142" s="118"/>
      <c r="R142" s="118"/>
      <c r="T142" s="118"/>
      <c r="V142" s="118"/>
      <c r="W142" s="118"/>
      <c r="X142" s="118"/>
      <c r="Z142" s="118"/>
      <c r="AB142" s="118"/>
      <c r="AC142" s="118"/>
      <c r="AD142" s="118"/>
      <c r="AE142" s="161">
        <f t="shared" si="5"/>
        <v>0</v>
      </c>
      <c r="AG142" s="118"/>
      <c r="AI142" s="183"/>
      <c r="AK142" s="183"/>
      <c r="AM142" s="118"/>
    </row>
    <row r="143" spans="1:39" x14ac:dyDescent="0.3">
      <c r="A143" s="161">
        <v>133</v>
      </c>
      <c r="B143" s="118"/>
      <c r="C143" s="118"/>
      <c r="D143" s="118"/>
      <c r="E143" s="118"/>
      <c r="F143" s="118"/>
      <c r="G143" s="118"/>
      <c r="I143" s="118"/>
      <c r="J143" s="118"/>
      <c r="K143" s="118"/>
      <c r="L143" s="118"/>
      <c r="M143" s="118"/>
      <c r="N143" s="118"/>
      <c r="O143" s="118"/>
      <c r="P143" s="118"/>
      <c r="Q143" s="118"/>
      <c r="R143" s="118"/>
      <c r="T143" s="118"/>
      <c r="V143" s="118"/>
      <c r="W143" s="118"/>
      <c r="X143" s="118"/>
      <c r="Z143" s="118"/>
      <c r="AB143" s="118"/>
      <c r="AC143" s="118"/>
      <c r="AD143" s="118"/>
      <c r="AE143" s="161">
        <f t="shared" si="5"/>
        <v>0</v>
      </c>
      <c r="AG143" s="118"/>
      <c r="AI143" s="183"/>
      <c r="AK143" s="183"/>
      <c r="AM143" s="118"/>
    </row>
    <row r="144" spans="1:39" x14ac:dyDescent="0.3">
      <c r="A144" s="161">
        <v>134</v>
      </c>
      <c r="B144" s="118"/>
      <c r="C144" s="118"/>
      <c r="D144" s="118"/>
      <c r="E144" s="118"/>
      <c r="F144" s="118"/>
      <c r="G144" s="118"/>
      <c r="I144" s="118"/>
      <c r="J144" s="118"/>
      <c r="K144" s="118"/>
      <c r="L144" s="118"/>
      <c r="M144" s="118"/>
      <c r="N144" s="118"/>
      <c r="O144" s="118"/>
      <c r="P144" s="118"/>
      <c r="Q144" s="118"/>
      <c r="R144" s="118"/>
      <c r="T144" s="118"/>
      <c r="V144" s="118"/>
      <c r="W144" s="118"/>
      <c r="X144" s="118"/>
      <c r="Z144" s="118"/>
      <c r="AB144" s="118"/>
      <c r="AC144" s="118"/>
      <c r="AD144" s="118"/>
      <c r="AE144" s="161">
        <f t="shared" si="5"/>
        <v>0</v>
      </c>
      <c r="AG144" s="118"/>
      <c r="AI144" s="183"/>
      <c r="AK144" s="183"/>
      <c r="AM144" s="118"/>
    </row>
    <row r="145" spans="1:39" x14ac:dyDescent="0.3">
      <c r="A145" s="161">
        <v>135</v>
      </c>
      <c r="B145" s="118"/>
      <c r="C145" s="118"/>
      <c r="D145" s="118"/>
      <c r="E145" s="118"/>
      <c r="F145" s="118"/>
      <c r="G145" s="118"/>
      <c r="I145" s="118"/>
      <c r="J145" s="118"/>
      <c r="K145" s="118"/>
      <c r="L145" s="118"/>
      <c r="M145" s="118"/>
      <c r="N145" s="118"/>
      <c r="O145" s="118"/>
      <c r="P145" s="118"/>
      <c r="Q145" s="118"/>
      <c r="R145" s="118"/>
      <c r="T145" s="118"/>
      <c r="V145" s="118"/>
      <c r="W145" s="118"/>
      <c r="X145" s="118"/>
      <c r="Z145" s="118"/>
      <c r="AB145" s="118"/>
      <c r="AC145" s="118"/>
      <c r="AD145" s="118"/>
      <c r="AE145" s="161">
        <f t="shared" si="5"/>
        <v>0</v>
      </c>
      <c r="AG145" s="118"/>
      <c r="AI145" s="183"/>
      <c r="AK145" s="183"/>
      <c r="AM145" s="118"/>
    </row>
    <row r="146" spans="1:39" x14ac:dyDescent="0.3">
      <c r="A146" s="161">
        <v>136</v>
      </c>
      <c r="B146" s="118"/>
      <c r="C146" s="118"/>
      <c r="D146" s="118"/>
      <c r="E146" s="118"/>
      <c r="F146" s="118"/>
      <c r="G146" s="118"/>
      <c r="I146" s="118"/>
      <c r="J146" s="118"/>
      <c r="K146" s="118"/>
      <c r="L146" s="118"/>
      <c r="M146" s="118"/>
      <c r="N146" s="118"/>
      <c r="O146" s="118"/>
      <c r="P146" s="118"/>
      <c r="Q146" s="118"/>
      <c r="R146" s="118"/>
      <c r="T146" s="118"/>
      <c r="V146" s="118"/>
      <c r="W146" s="118"/>
      <c r="X146" s="118"/>
      <c r="Z146" s="118"/>
      <c r="AB146" s="118"/>
      <c r="AC146" s="118"/>
      <c r="AD146" s="118"/>
      <c r="AE146" s="161">
        <f t="shared" si="5"/>
        <v>0</v>
      </c>
      <c r="AG146" s="118"/>
      <c r="AI146" s="183"/>
      <c r="AK146" s="183"/>
      <c r="AM146" s="118"/>
    </row>
    <row r="147" spans="1:39" x14ac:dyDescent="0.3">
      <c r="A147" s="161">
        <v>137</v>
      </c>
      <c r="B147" s="118"/>
      <c r="C147" s="118"/>
      <c r="D147" s="118"/>
      <c r="E147" s="118"/>
      <c r="F147" s="118"/>
      <c r="G147" s="118"/>
      <c r="I147" s="118"/>
      <c r="J147" s="118"/>
      <c r="K147" s="118"/>
      <c r="L147" s="118"/>
      <c r="M147" s="118"/>
      <c r="N147" s="118"/>
      <c r="O147" s="118"/>
      <c r="P147" s="118"/>
      <c r="Q147" s="118"/>
      <c r="R147" s="118"/>
      <c r="T147" s="118"/>
      <c r="V147" s="118"/>
      <c r="W147" s="118"/>
      <c r="X147" s="118"/>
      <c r="Z147" s="118"/>
      <c r="AB147" s="118"/>
      <c r="AC147" s="118"/>
      <c r="AD147" s="118"/>
      <c r="AE147" s="161">
        <f t="shared" si="5"/>
        <v>0</v>
      </c>
      <c r="AG147" s="118"/>
      <c r="AI147" s="183"/>
      <c r="AK147" s="183"/>
      <c r="AM147" s="118"/>
    </row>
    <row r="148" spans="1:39" x14ac:dyDescent="0.3">
      <c r="A148" s="161">
        <v>138</v>
      </c>
      <c r="B148" s="118"/>
      <c r="C148" s="118"/>
      <c r="D148" s="118"/>
      <c r="E148" s="118"/>
      <c r="F148" s="118"/>
      <c r="G148" s="118"/>
      <c r="I148" s="118"/>
      <c r="J148" s="118"/>
      <c r="K148" s="118"/>
      <c r="L148" s="118"/>
      <c r="M148" s="118"/>
      <c r="N148" s="118"/>
      <c r="O148" s="118"/>
      <c r="P148" s="118"/>
      <c r="Q148" s="118"/>
      <c r="R148" s="118"/>
      <c r="T148" s="118"/>
      <c r="V148" s="118"/>
      <c r="W148" s="118"/>
      <c r="X148" s="118"/>
      <c r="Z148" s="118"/>
      <c r="AB148" s="118"/>
      <c r="AC148" s="118"/>
      <c r="AD148" s="118"/>
      <c r="AE148" s="161">
        <f t="shared" si="5"/>
        <v>0</v>
      </c>
      <c r="AG148" s="118"/>
      <c r="AI148" s="183"/>
      <c r="AK148" s="183"/>
      <c r="AM148" s="118"/>
    </row>
    <row r="149" spans="1:39" x14ac:dyDescent="0.3">
      <c r="A149" s="161">
        <v>139</v>
      </c>
      <c r="B149" s="118"/>
      <c r="C149" s="118"/>
      <c r="D149" s="118"/>
      <c r="E149" s="118"/>
      <c r="F149" s="118"/>
      <c r="G149" s="118"/>
      <c r="I149" s="118"/>
      <c r="J149" s="118"/>
      <c r="K149" s="118"/>
      <c r="L149" s="118"/>
      <c r="M149" s="118"/>
      <c r="N149" s="118"/>
      <c r="O149" s="118"/>
      <c r="P149" s="118"/>
      <c r="Q149" s="118"/>
      <c r="R149" s="118"/>
      <c r="T149" s="118"/>
      <c r="V149" s="118"/>
      <c r="W149" s="118"/>
      <c r="X149" s="118"/>
      <c r="Z149" s="118"/>
      <c r="AB149" s="118"/>
      <c r="AC149" s="118"/>
      <c r="AD149" s="118"/>
      <c r="AE149" s="161">
        <f t="shared" si="5"/>
        <v>0</v>
      </c>
      <c r="AG149" s="118"/>
      <c r="AI149" s="183"/>
      <c r="AK149" s="183"/>
      <c r="AM149" s="118"/>
    </row>
    <row r="150" spans="1:39" x14ac:dyDescent="0.3">
      <c r="A150" s="161">
        <v>140</v>
      </c>
      <c r="B150" s="118"/>
      <c r="C150" s="118"/>
      <c r="D150" s="118"/>
      <c r="E150" s="118"/>
      <c r="F150" s="118"/>
      <c r="G150" s="118"/>
      <c r="I150" s="118"/>
      <c r="J150" s="118"/>
      <c r="K150" s="118"/>
      <c r="L150" s="118"/>
      <c r="M150" s="118"/>
      <c r="N150" s="118"/>
      <c r="O150" s="118"/>
      <c r="P150" s="118"/>
      <c r="Q150" s="118"/>
      <c r="R150" s="118"/>
      <c r="T150" s="118"/>
      <c r="V150" s="118"/>
      <c r="W150" s="118"/>
      <c r="X150" s="118"/>
      <c r="Z150" s="118"/>
      <c r="AB150" s="118"/>
      <c r="AC150" s="118"/>
      <c r="AD150" s="118"/>
      <c r="AE150" s="161">
        <f t="shared" si="5"/>
        <v>0</v>
      </c>
      <c r="AG150" s="118"/>
      <c r="AI150" s="183"/>
      <c r="AK150" s="183"/>
      <c r="AM150" s="118"/>
    </row>
    <row r="151" spans="1:39" x14ac:dyDescent="0.3">
      <c r="A151" s="161">
        <v>141</v>
      </c>
      <c r="B151" s="118"/>
      <c r="C151" s="118"/>
      <c r="D151" s="118"/>
      <c r="E151" s="118"/>
      <c r="F151" s="118"/>
      <c r="G151" s="118"/>
      <c r="I151" s="118"/>
      <c r="J151" s="118"/>
      <c r="K151" s="118"/>
      <c r="L151" s="118"/>
      <c r="M151" s="118"/>
      <c r="N151" s="118"/>
      <c r="O151" s="118"/>
      <c r="P151" s="118"/>
      <c r="Q151" s="118"/>
      <c r="R151" s="118"/>
      <c r="T151" s="118"/>
      <c r="V151" s="118"/>
      <c r="W151" s="118"/>
      <c r="X151" s="118"/>
      <c r="Z151" s="118"/>
      <c r="AB151" s="118"/>
      <c r="AC151" s="118"/>
      <c r="AD151" s="118"/>
      <c r="AE151" s="161">
        <f t="shared" si="5"/>
        <v>0</v>
      </c>
      <c r="AG151" s="118"/>
      <c r="AI151" s="183"/>
      <c r="AK151" s="183"/>
      <c r="AM151" s="118"/>
    </row>
    <row r="152" spans="1:39" x14ac:dyDescent="0.3">
      <c r="A152" s="161">
        <v>142</v>
      </c>
      <c r="B152" s="118"/>
      <c r="C152" s="118"/>
      <c r="D152" s="118"/>
      <c r="E152" s="118"/>
      <c r="F152" s="118"/>
      <c r="G152" s="118"/>
      <c r="I152" s="118"/>
      <c r="J152" s="118"/>
      <c r="K152" s="118"/>
      <c r="L152" s="118"/>
      <c r="M152" s="118"/>
      <c r="N152" s="118"/>
      <c r="O152" s="118"/>
      <c r="P152" s="118"/>
      <c r="Q152" s="118"/>
      <c r="R152" s="118"/>
      <c r="T152" s="118"/>
      <c r="V152" s="118"/>
      <c r="W152" s="118"/>
      <c r="X152" s="118"/>
      <c r="Z152" s="118"/>
      <c r="AB152" s="118"/>
      <c r="AC152" s="118"/>
      <c r="AD152" s="118"/>
      <c r="AE152" s="161">
        <f t="shared" si="5"/>
        <v>0</v>
      </c>
      <c r="AG152" s="118"/>
      <c r="AI152" s="183"/>
      <c r="AK152" s="183"/>
      <c r="AM152" s="118"/>
    </row>
    <row r="153" spans="1:39" x14ac:dyDescent="0.3">
      <c r="A153" s="161">
        <v>143</v>
      </c>
      <c r="B153" s="118"/>
      <c r="C153" s="118"/>
      <c r="D153" s="118"/>
      <c r="E153" s="118"/>
      <c r="F153" s="118"/>
      <c r="G153" s="118"/>
      <c r="I153" s="118"/>
      <c r="J153" s="118"/>
      <c r="K153" s="118"/>
      <c r="L153" s="118"/>
      <c r="M153" s="118"/>
      <c r="N153" s="118"/>
      <c r="O153" s="118"/>
      <c r="P153" s="118"/>
      <c r="Q153" s="118"/>
      <c r="R153" s="118"/>
      <c r="T153" s="118"/>
      <c r="V153" s="118"/>
      <c r="W153" s="118"/>
      <c r="X153" s="118"/>
      <c r="Z153" s="118"/>
      <c r="AB153" s="118"/>
      <c r="AC153" s="118"/>
      <c r="AD153" s="118"/>
      <c r="AE153" s="161">
        <f t="shared" si="5"/>
        <v>0</v>
      </c>
      <c r="AG153" s="118"/>
      <c r="AI153" s="183"/>
      <c r="AK153" s="183"/>
      <c r="AM153" s="118"/>
    </row>
    <row r="154" spans="1:39" x14ac:dyDescent="0.3">
      <c r="A154" s="161">
        <v>144</v>
      </c>
      <c r="B154" s="118"/>
      <c r="C154" s="118"/>
      <c r="D154" s="118"/>
      <c r="E154" s="118"/>
      <c r="F154" s="118"/>
      <c r="G154" s="118"/>
      <c r="I154" s="118"/>
      <c r="J154" s="118"/>
      <c r="K154" s="118"/>
      <c r="L154" s="118"/>
      <c r="M154" s="118"/>
      <c r="N154" s="118"/>
      <c r="O154" s="118"/>
      <c r="P154" s="118"/>
      <c r="Q154" s="118"/>
      <c r="R154" s="118"/>
      <c r="T154" s="118"/>
      <c r="V154" s="118"/>
      <c r="W154" s="118"/>
      <c r="X154" s="118"/>
      <c r="Z154" s="118"/>
      <c r="AB154" s="118"/>
      <c r="AC154" s="118"/>
      <c r="AD154" s="118"/>
      <c r="AE154" s="161">
        <f t="shared" si="5"/>
        <v>0</v>
      </c>
      <c r="AG154" s="118"/>
      <c r="AI154" s="183"/>
      <c r="AK154" s="183"/>
      <c r="AM154" s="118"/>
    </row>
    <row r="155" spans="1:39" x14ac:dyDescent="0.3">
      <c r="A155" s="161">
        <v>145</v>
      </c>
      <c r="B155" s="118"/>
      <c r="C155" s="118"/>
      <c r="D155" s="118"/>
      <c r="E155" s="118"/>
      <c r="F155" s="118"/>
      <c r="G155" s="118"/>
      <c r="I155" s="118"/>
      <c r="J155" s="118"/>
      <c r="K155" s="118"/>
      <c r="L155" s="118"/>
      <c r="M155" s="118"/>
      <c r="N155" s="118"/>
      <c r="O155" s="118"/>
      <c r="P155" s="118"/>
      <c r="Q155" s="118"/>
      <c r="R155" s="118"/>
      <c r="T155" s="118"/>
      <c r="V155" s="118"/>
      <c r="W155" s="118"/>
      <c r="X155" s="118"/>
      <c r="Z155" s="118"/>
      <c r="AB155" s="118"/>
      <c r="AC155" s="118"/>
      <c r="AD155" s="118"/>
      <c r="AE155" s="161">
        <f t="shared" si="5"/>
        <v>0</v>
      </c>
      <c r="AG155" s="118"/>
      <c r="AI155" s="183"/>
      <c r="AK155" s="183"/>
      <c r="AM155" s="118"/>
    </row>
    <row r="156" spans="1:39" x14ac:dyDescent="0.3">
      <c r="A156" s="161">
        <v>146</v>
      </c>
      <c r="B156" s="118"/>
      <c r="C156" s="118"/>
      <c r="D156" s="118"/>
      <c r="E156" s="118"/>
      <c r="F156" s="118"/>
      <c r="G156" s="118"/>
      <c r="I156" s="118"/>
      <c r="J156" s="118"/>
      <c r="K156" s="118"/>
      <c r="L156" s="118"/>
      <c r="M156" s="118"/>
      <c r="N156" s="118"/>
      <c r="O156" s="118"/>
      <c r="P156" s="118"/>
      <c r="Q156" s="118"/>
      <c r="R156" s="118"/>
      <c r="T156" s="118"/>
      <c r="V156" s="118"/>
      <c r="W156" s="118"/>
      <c r="X156" s="118"/>
      <c r="Z156" s="118"/>
      <c r="AB156" s="118"/>
      <c r="AC156" s="118"/>
      <c r="AD156" s="118"/>
      <c r="AE156" s="161">
        <f t="shared" si="5"/>
        <v>0</v>
      </c>
      <c r="AG156" s="118"/>
      <c r="AI156" s="183"/>
      <c r="AK156" s="183"/>
      <c r="AM156" s="118"/>
    </row>
    <row r="157" spans="1:39" x14ac:dyDescent="0.3">
      <c r="A157" s="161">
        <v>147</v>
      </c>
      <c r="B157" s="118"/>
      <c r="C157" s="118"/>
      <c r="D157" s="118"/>
      <c r="E157" s="118"/>
      <c r="F157" s="118"/>
      <c r="G157" s="118"/>
      <c r="I157" s="118"/>
      <c r="J157" s="118"/>
      <c r="K157" s="118"/>
      <c r="L157" s="118"/>
      <c r="M157" s="118"/>
      <c r="N157" s="118"/>
      <c r="O157" s="118"/>
      <c r="P157" s="118"/>
      <c r="Q157" s="118"/>
      <c r="R157" s="118"/>
      <c r="T157" s="118"/>
      <c r="V157" s="118"/>
      <c r="W157" s="118"/>
      <c r="X157" s="118"/>
      <c r="Z157" s="118"/>
      <c r="AB157" s="118"/>
      <c r="AC157" s="118"/>
      <c r="AD157" s="118"/>
      <c r="AE157" s="161">
        <f t="shared" si="5"/>
        <v>0</v>
      </c>
      <c r="AG157" s="118"/>
      <c r="AI157" s="183"/>
      <c r="AK157" s="183"/>
      <c r="AM157" s="118"/>
    </row>
    <row r="158" spans="1:39" x14ac:dyDescent="0.3">
      <c r="A158" s="161">
        <v>148</v>
      </c>
      <c r="B158" s="118"/>
      <c r="C158" s="118"/>
      <c r="D158" s="118"/>
      <c r="E158" s="118"/>
      <c r="F158" s="118"/>
      <c r="G158" s="118"/>
      <c r="I158" s="118"/>
      <c r="J158" s="118"/>
      <c r="K158" s="118"/>
      <c r="L158" s="118"/>
      <c r="M158" s="118"/>
      <c r="N158" s="118"/>
      <c r="O158" s="118"/>
      <c r="P158" s="118"/>
      <c r="Q158" s="118"/>
      <c r="R158" s="118"/>
      <c r="T158" s="118"/>
      <c r="V158" s="118"/>
      <c r="W158" s="118"/>
      <c r="X158" s="118"/>
      <c r="Z158" s="118"/>
      <c r="AB158" s="118"/>
      <c r="AC158" s="118"/>
      <c r="AD158" s="118"/>
      <c r="AE158" s="161">
        <f t="shared" si="5"/>
        <v>0</v>
      </c>
      <c r="AG158" s="118"/>
      <c r="AI158" s="183"/>
      <c r="AK158" s="183"/>
      <c r="AM158" s="118"/>
    </row>
    <row r="159" spans="1:39" x14ac:dyDescent="0.3">
      <c r="A159" s="161">
        <v>149</v>
      </c>
      <c r="B159" s="118"/>
      <c r="C159" s="118"/>
      <c r="D159" s="118"/>
      <c r="E159" s="118"/>
      <c r="F159" s="118"/>
      <c r="G159" s="118"/>
      <c r="I159" s="118"/>
      <c r="J159" s="118"/>
      <c r="K159" s="118"/>
      <c r="L159" s="118"/>
      <c r="M159" s="118"/>
      <c r="N159" s="118"/>
      <c r="O159" s="118"/>
      <c r="P159" s="118"/>
      <c r="Q159" s="118"/>
      <c r="R159" s="118"/>
      <c r="T159" s="118"/>
      <c r="V159" s="118"/>
      <c r="W159" s="118"/>
      <c r="X159" s="118"/>
      <c r="Z159" s="118"/>
      <c r="AB159" s="118"/>
      <c r="AC159" s="118"/>
      <c r="AD159" s="118"/>
      <c r="AE159" s="161">
        <f t="shared" si="5"/>
        <v>0</v>
      </c>
      <c r="AG159" s="118"/>
      <c r="AI159" s="183"/>
      <c r="AK159" s="183"/>
      <c r="AM159" s="118"/>
    </row>
    <row r="160" spans="1:39" x14ac:dyDescent="0.3">
      <c r="A160" s="161">
        <v>150</v>
      </c>
      <c r="B160" s="118"/>
      <c r="C160" s="118"/>
      <c r="D160" s="118"/>
      <c r="E160" s="118"/>
      <c r="F160" s="118"/>
      <c r="G160" s="118"/>
      <c r="I160" s="118"/>
      <c r="J160" s="118"/>
      <c r="K160" s="118"/>
      <c r="L160" s="118"/>
      <c r="M160" s="118"/>
      <c r="N160" s="118"/>
      <c r="O160" s="118"/>
      <c r="P160" s="118"/>
      <c r="Q160" s="118"/>
      <c r="R160" s="118"/>
      <c r="T160" s="118"/>
      <c r="V160" s="118"/>
      <c r="W160" s="118"/>
      <c r="X160" s="118"/>
      <c r="Z160" s="118"/>
      <c r="AB160" s="118"/>
      <c r="AC160" s="118"/>
      <c r="AD160" s="118"/>
      <c r="AE160" s="161">
        <f t="shared" si="5"/>
        <v>0</v>
      </c>
      <c r="AG160" s="118"/>
      <c r="AI160" s="183"/>
      <c r="AK160" s="183"/>
      <c r="AM160" s="118"/>
    </row>
    <row r="161" spans="1:39" x14ac:dyDescent="0.3">
      <c r="A161" s="161">
        <v>151</v>
      </c>
      <c r="B161" s="118"/>
      <c r="C161" s="118"/>
      <c r="D161" s="118"/>
      <c r="E161" s="118"/>
      <c r="F161" s="118"/>
      <c r="G161" s="118"/>
      <c r="I161" s="118"/>
      <c r="J161" s="118"/>
      <c r="K161" s="118"/>
      <c r="L161" s="118"/>
      <c r="M161" s="118"/>
      <c r="N161" s="118"/>
      <c r="O161" s="118"/>
      <c r="P161" s="118"/>
      <c r="Q161" s="118"/>
      <c r="R161" s="118"/>
      <c r="T161" s="118"/>
      <c r="V161" s="118"/>
      <c r="W161" s="118"/>
      <c r="X161" s="118"/>
      <c r="Z161" s="118"/>
      <c r="AB161" s="118"/>
      <c r="AC161" s="118"/>
      <c r="AD161" s="118"/>
      <c r="AE161" s="161">
        <f t="shared" si="5"/>
        <v>0</v>
      </c>
      <c r="AG161" s="118"/>
      <c r="AI161" s="183"/>
      <c r="AK161" s="183"/>
      <c r="AM161" s="118"/>
    </row>
    <row r="162" spans="1:39" x14ac:dyDescent="0.3">
      <c r="A162" s="161">
        <v>152</v>
      </c>
      <c r="B162" s="118"/>
      <c r="C162" s="118"/>
      <c r="D162" s="118"/>
      <c r="E162" s="118"/>
      <c r="F162" s="118"/>
      <c r="G162" s="118"/>
      <c r="I162" s="118"/>
      <c r="J162" s="118"/>
      <c r="K162" s="118"/>
      <c r="L162" s="118"/>
      <c r="M162" s="118"/>
      <c r="N162" s="118"/>
      <c r="O162" s="118"/>
      <c r="P162" s="118"/>
      <c r="Q162" s="118"/>
      <c r="R162" s="118"/>
      <c r="T162" s="118"/>
      <c r="V162" s="118"/>
      <c r="W162" s="118"/>
      <c r="X162" s="118"/>
      <c r="Z162" s="118"/>
      <c r="AB162" s="118"/>
      <c r="AC162" s="118"/>
      <c r="AD162" s="118"/>
      <c r="AE162" s="161">
        <f t="shared" si="5"/>
        <v>0</v>
      </c>
      <c r="AG162" s="118"/>
      <c r="AI162" s="183"/>
      <c r="AK162" s="183"/>
      <c r="AM162" s="118"/>
    </row>
    <row r="163" spans="1:39" x14ac:dyDescent="0.3">
      <c r="A163" s="161">
        <v>153</v>
      </c>
      <c r="B163" s="118"/>
      <c r="C163" s="118"/>
      <c r="D163" s="118"/>
      <c r="E163" s="118"/>
      <c r="F163" s="118"/>
      <c r="G163" s="118"/>
      <c r="I163" s="118"/>
      <c r="J163" s="118"/>
      <c r="K163" s="118"/>
      <c r="L163" s="118"/>
      <c r="M163" s="118"/>
      <c r="N163" s="118"/>
      <c r="O163" s="118"/>
      <c r="P163" s="118"/>
      <c r="Q163" s="118"/>
      <c r="R163" s="118"/>
      <c r="T163" s="118"/>
      <c r="V163" s="118"/>
      <c r="W163" s="118"/>
      <c r="X163" s="118"/>
      <c r="Z163" s="118"/>
      <c r="AB163" s="118"/>
      <c r="AC163" s="118"/>
      <c r="AD163" s="118"/>
      <c r="AE163" s="161">
        <f t="shared" si="5"/>
        <v>0</v>
      </c>
      <c r="AG163" s="118"/>
      <c r="AI163" s="183"/>
      <c r="AK163" s="183"/>
      <c r="AM163" s="118"/>
    </row>
    <row r="164" spans="1:39" x14ac:dyDescent="0.3">
      <c r="A164" s="161">
        <v>154</v>
      </c>
      <c r="B164" s="118"/>
      <c r="C164" s="118"/>
      <c r="D164" s="118"/>
      <c r="E164" s="118"/>
      <c r="F164" s="118"/>
      <c r="G164" s="118"/>
      <c r="I164" s="118"/>
      <c r="J164" s="118"/>
      <c r="K164" s="118"/>
      <c r="L164" s="118"/>
      <c r="M164" s="118"/>
      <c r="N164" s="118"/>
      <c r="O164" s="118"/>
      <c r="P164" s="118"/>
      <c r="Q164" s="118"/>
      <c r="R164" s="118"/>
      <c r="T164" s="118"/>
      <c r="V164" s="118"/>
      <c r="W164" s="118"/>
      <c r="X164" s="118"/>
      <c r="Z164" s="118"/>
      <c r="AB164" s="118"/>
      <c r="AC164" s="118"/>
      <c r="AD164" s="118"/>
      <c r="AE164" s="161">
        <f t="shared" si="5"/>
        <v>0</v>
      </c>
      <c r="AG164" s="118"/>
      <c r="AI164" s="183"/>
      <c r="AK164" s="183"/>
      <c r="AM164" s="118"/>
    </row>
    <row r="165" spans="1:39" x14ac:dyDescent="0.3">
      <c r="A165" s="161">
        <v>155</v>
      </c>
      <c r="B165" s="118"/>
      <c r="C165" s="118"/>
      <c r="D165" s="118"/>
      <c r="E165" s="118"/>
      <c r="F165" s="118"/>
      <c r="G165" s="118"/>
      <c r="I165" s="118"/>
      <c r="J165" s="118"/>
      <c r="K165" s="118"/>
      <c r="L165" s="118"/>
      <c r="M165" s="118"/>
      <c r="N165" s="118"/>
      <c r="O165" s="118"/>
      <c r="P165" s="118"/>
      <c r="Q165" s="118"/>
      <c r="R165" s="118"/>
      <c r="T165" s="118"/>
      <c r="V165" s="118"/>
      <c r="W165" s="118"/>
      <c r="X165" s="118"/>
      <c r="Z165" s="118"/>
      <c r="AB165" s="118"/>
      <c r="AC165" s="118"/>
      <c r="AD165" s="118"/>
      <c r="AE165" s="161">
        <f t="shared" si="5"/>
        <v>0</v>
      </c>
      <c r="AG165" s="118"/>
      <c r="AI165" s="183"/>
      <c r="AK165" s="183"/>
      <c r="AM165" s="118"/>
    </row>
    <row r="166" spans="1:39" x14ac:dyDescent="0.3">
      <c r="A166" s="161">
        <v>156</v>
      </c>
      <c r="B166" s="118"/>
      <c r="C166" s="118"/>
      <c r="D166" s="118"/>
      <c r="E166" s="118"/>
      <c r="F166" s="118"/>
      <c r="G166" s="118"/>
      <c r="I166" s="118"/>
      <c r="J166" s="118"/>
      <c r="K166" s="118"/>
      <c r="L166" s="118"/>
      <c r="M166" s="118"/>
      <c r="N166" s="118"/>
      <c r="O166" s="118"/>
      <c r="P166" s="118"/>
      <c r="Q166" s="118"/>
      <c r="R166" s="118"/>
      <c r="T166" s="118"/>
      <c r="V166" s="118"/>
      <c r="W166" s="118"/>
      <c r="X166" s="118"/>
      <c r="Z166" s="118"/>
      <c r="AB166" s="118"/>
      <c r="AC166" s="118"/>
      <c r="AD166" s="118"/>
      <c r="AE166" s="161">
        <f t="shared" si="5"/>
        <v>0</v>
      </c>
      <c r="AG166" s="118"/>
      <c r="AI166" s="183"/>
      <c r="AK166" s="183"/>
      <c r="AM166" s="118"/>
    </row>
    <row r="167" spans="1:39" x14ac:dyDescent="0.3">
      <c r="A167" s="161">
        <v>157</v>
      </c>
      <c r="B167" s="118"/>
      <c r="C167" s="118"/>
      <c r="D167" s="118"/>
      <c r="E167" s="118"/>
      <c r="F167" s="118"/>
      <c r="G167" s="118"/>
      <c r="I167" s="118"/>
      <c r="J167" s="118"/>
      <c r="K167" s="118"/>
      <c r="L167" s="118"/>
      <c r="M167" s="118"/>
      <c r="N167" s="118"/>
      <c r="O167" s="118"/>
      <c r="P167" s="118"/>
      <c r="Q167" s="118"/>
      <c r="R167" s="118"/>
      <c r="T167" s="118"/>
      <c r="V167" s="118"/>
      <c r="W167" s="118"/>
      <c r="X167" s="118"/>
      <c r="Z167" s="118"/>
      <c r="AB167" s="118"/>
      <c r="AC167" s="118"/>
      <c r="AD167" s="118"/>
      <c r="AE167" s="161">
        <f t="shared" si="5"/>
        <v>0</v>
      </c>
      <c r="AG167" s="118"/>
      <c r="AI167" s="183"/>
      <c r="AK167" s="183"/>
      <c r="AM167" s="118"/>
    </row>
    <row r="168" spans="1:39" x14ac:dyDescent="0.3">
      <c r="A168" s="161">
        <v>158</v>
      </c>
      <c r="B168" s="118"/>
      <c r="C168" s="118"/>
      <c r="D168" s="118"/>
      <c r="E168" s="118"/>
      <c r="F168" s="118"/>
      <c r="G168" s="118"/>
      <c r="I168" s="118"/>
      <c r="J168" s="118"/>
      <c r="K168" s="118"/>
      <c r="L168" s="118"/>
      <c r="M168" s="118"/>
      <c r="N168" s="118"/>
      <c r="O168" s="118"/>
      <c r="P168" s="118"/>
      <c r="Q168" s="118"/>
      <c r="R168" s="118"/>
      <c r="T168" s="118"/>
      <c r="V168" s="118"/>
      <c r="W168" s="118"/>
      <c r="X168" s="118"/>
      <c r="Z168" s="118"/>
      <c r="AB168" s="118"/>
      <c r="AC168" s="118"/>
      <c r="AD168" s="118"/>
      <c r="AE168" s="161">
        <f t="shared" si="5"/>
        <v>0</v>
      </c>
      <c r="AG168" s="118"/>
      <c r="AI168" s="183"/>
      <c r="AK168" s="183"/>
      <c r="AM168" s="118"/>
    </row>
    <row r="169" spans="1:39" x14ac:dyDescent="0.3">
      <c r="A169" s="161">
        <v>159</v>
      </c>
      <c r="B169" s="118"/>
      <c r="C169" s="118"/>
      <c r="D169" s="118"/>
      <c r="E169" s="118"/>
      <c r="F169" s="118"/>
      <c r="G169" s="118"/>
      <c r="I169" s="118"/>
      <c r="J169" s="118"/>
      <c r="K169" s="118"/>
      <c r="L169" s="118"/>
      <c r="M169" s="118"/>
      <c r="N169" s="118"/>
      <c r="O169" s="118"/>
      <c r="P169" s="118"/>
      <c r="Q169" s="118"/>
      <c r="R169" s="118"/>
      <c r="T169" s="118"/>
      <c r="V169" s="118"/>
      <c r="W169" s="118"/>
      <c r="X169" s="118"/>
      <c r="Z169" s="118"/>
      <c r="AB169" s="118"/>
      <c r="AC169" s="118"/>
      <c r="AD169" s="118"/>
      <c r="AE169" s="161">
        <f t="shared" si="5"/>
        <v>0</v>
      </c>
      <c r="AG169" s="118"/>
      <c r="AI169" s="183"/>
      <c r="AK169" s="183"/>
      <c r="AM169" s="118"/>
    </row>
    <row r="170" spans="1:39" x14ac:dyDescent="0.3">
      <c r="A170" s="161">
        <v>160</v>
      </c>
      <c r="B170" s="118"/>
      <c r="C170" s="118"/>
      <c r="D170" s="118"/>
      <c r="E170" s="118"/>
      <c r="F170" s="118"/>
      <c r="G170" s="118"/>
      <c r="I170" s="118"/>
      <c r="J170" s="118"/>
      <c r="K170" s="118"/>
      <c r="L170" s="118"/>
      <c r="M170" s="118"/>
      <c r="N170" s="118"/>
      <c r="O170" s="118"/>
      <c r="P170" s="118"/>
      <c r="Q170" s="118"/>
      <c r="R170" s="118"/>
      <c r="T170" s="118"/>
      <c r="V170" s="118"/>
      <c r="W170" s="118"/>
      <c r="X170" s="118"/>
      <c r="Z170" s="118"/>
      <c r="AB170" s="118"/>
      <c r="AC170" s="118"/>
      <c r="AD170" s="118"/>
      <c r="AE170" s="161">
        <f t="shared" si="5"/>
        <v>0</v>
      </c>
      <c r="AG170" s="118"/>
      <c r="AI170" s="183"/>
      <c r="AK170" s="183"/>
      <c r="AM170" s="118"/>
    </row>
    <row r="171" spans="1:39" x14ac:dyDescent="0.3">
      <c r="A171" s="161">
        <v>161</v>
      </c>
      <c r="B171" s="118"/>
      <c r="C171" s="118"/>
      <c r="D171" s="118"/>
      <c r="E171" s="118"/>
      <c r="F171" s="118"/>
      <c r="G171" s="118"/>
      <c r="I171" s="118"/>
      <c r="J171" s="118"/>
      <c r="K171" s="118"/>
      <c r="L171" s="118"/>
      <c r="M171" s="118"/>
      <c r="N171" s="118"/>
      <c r="O171" s="118"/>
      <c r="P171" s="118"/>
      <c r="Q171" s="118"/>
      <c r="R171" s="118"/>
      <c r="T171" s="118"/>
      <c r="V171" s="118"/>
      <c r="W171" s="118"/>
      <c r="X171" s="118"/>
      <c r="Z171" s="118"/>
      <c r="AB171" s="118"/>
      <c r="AC171" s="118"/>
      <c r="AD171" s="118"/>
      <c r="AE171" s="161">
        <f t="shared" si="5"/>
        <v>0</v>
      </c>
      <c r="AG171" s="118"/>
      <c r="AI171" s="183"/>
      <c r="AK171" s="183"/>
      <c r="AM171" s="118"/>
    </row>
    <row r="172" spans="1:39" x14ac:dyDescent="0.3">
      <c r="A172" s="161">
        <v>162</v>
      </c>
      <c r="B172" s="118"/>
      <c r="C172" s="118"/>
      <c r="D172" s="118"/>
      <c r="E172" s="118"/>
      <c r="F172" s="118"/>
      <c r="G172" s="118"/>
      <c r="I172" s="118"/>
      <c r="J172" s="118"/>
      <c r="K172" s="118"/>
      <c r="L172" s="118"/>
      <c r="M172" s="118"/>
      <c r="N172" s="118"/>
      <c r="O172" s="118"/>
      <c r="P172" s="118"/>
      <c r="Q172" s="118"/>
      <c r="R172" s="118"/>
      <c r="T172" s="118"/>
      <c r="V172" s="118"/>
      <c r="W172" s="118"/>
      <c r="X172" s="118"/>
      <c r="Z172" s="118"/>
      <c r="AB172" s="118"/>
      <c r="AC172" s="118"/>
      <c r="AD172" s="118"/>
      <c r="AE172" s="161">
        <f t="shared" si="5"/>
        <v>0</v>
      </c>
      <c r="AG172" s="118"/>
      <c r="AI172" s="183"/>
      <c r="AK172" s="183"/>
      <c r="AM172" s="118"/>
    </row>
    <row r="173" spans="1:39" x14ac:dyDescent="0.3">
      <c r="A173" s="161">
        <v>163</v>
      </c>
      <c r="B173" s="118"/>
      <c r="C173" s="118"/>
      <c r="D173" s="118"/>
      <c r="E173" s="118"/>
      <c r="F173" s="118"/>
      <c r="G173" s="118"/>
      <c r="I173" s="118"/>
      <c r="J173" s="118"/>
      <c r="K173" s="118"/>
      <c r="L173" s="118"/>
      <c r="M173" s="118"/>
      <c r="N173" s="118"/>
      <c r="O173" s="118"/>
      <c r="P173" s="118"/>
      <c r="Q173" s="118"/>
      <c r="R173" s="118"/>
      <c r="T173" s="118"/>
      <c r="V173" s="118"/>
      <c r="W173" s="118"/>
      <c r="X173" s="118"/>
      <c r="Z173" s="118"/>
      <c r="AB173" s="118"/>
      <c r="AC173" s="118"/>
      <c r="AD173" s="118"/>
      <c r="AE173" s="161">
        <f t="shared" si="5"/>
        <v>0</v>
      </c>
      <c r="AG173" s="118"/>
      <c r="AI173" s="183"/>
      <c r="AK173" s="183"/>
      <c r="AM173" s="118"/>
    </row>
    <row r="174" spans="1:39" x14ac:dyDescent="0.3">
      <c r="A174" s="161">
        <v>164</v>
      </c>
      <c r="B174" s="118"/>
      <c r="C174" s="118"/>
      <c r="D174" s="118"/>
      <c r="E174" s="118"/>
      <c r="F174" s="118"/>
      <c r="G174" s="118"/>
      <c r="I174" s="118"/>
      <c r="J174" s="118"/>
      <c r="K174" s="118"/>
      <c r="L174" s="118"/>
      <c r="M174" s="118"/>
      <c r="N174" s="118"/>
      <c r="O174" s="118"/>
      <c r="P174" s="118"/>
      <c r="Q174" s="118"/>
      <c r="R174" s="118"/>
      <c r="T174" s="118"/>
      <c r="V174" s="118"/>
      <c r="W174" s="118"/>
      <c r="X174" s="118"/>
      <c r="Z174" s="118"/>
      <c r="AB174" s="118"/>
      <c r="AC174" s="118"/>
      <c r="AD174" s="118"/>
      <c r="AE174" s="161">
        <f t="shared" si="5"/>
        <v>0</v>
      </c>
      <c r="AG174" s="118"/>
      <c r="AI174" s="183"/>
      <c r="AK174" s="183"/>
      <c r="AM174" s="118"/>
    </row>
    <row r="175" spans="1:39" x14ac:dyDescent="0.3">
      <c r="A175" s="161">
        <v>165</v>
      </c>
      <c r="B175" s="118"/>
      <c r="C175" s="118"/>
      <c r="D175" s="118"/>
      <c r="E175" s="118"/>
      <c r="F175" s="118"/>
      <c r="G175" s="118"/>
      <c r="I175" s="118"/>
      <c r="J175" s="118"/>
      <c r="K175" s="118"/>
      <c r="L175" s="118"/>
      <c r="M175" s="118"/>
      <c r="N175" s="118"/>
      <c r="O175" s="118"/>
      <c r="P175" s="118"/>
      <c r="Q175" s="118"/>
      <c r="R175" s="118"/>
      <c r="T175" s="118"/>
      <c r="V175" s="118"/>
      <c r="W175" s="118"/>
      <c r="X175" s="118"/>
      <c r="Z175" s="118"/>
      <c r="AB175" s="118"/>
      <c r="AC175" s="118"/>
      <c r="AD175" s="118"/>
      <c r="AE175" s="161">
        <f t="shared" si="5"/>
        <v>0</v>
      </c>
      <c r="AG175" s="118"/>
      <c r="AI175" s="183"/>
      <c r="AK175" s="183"/>
      <c r="AM175" s="118"/>
    </row>
    <row r="176" spans="1:39" x14ac:dyDescent="0.3">
      <c r="A176" s="161">
        <v>166</v>
      </c>
      <c r="B176" s="118"/>
      <c r="C176" s="118"/>
      <c r="D176" s="118"/>
      <c r="E176" s="118"/>
      <c r="F176" s="118"/>
      <c r="G176" s="118"/>
      <c r="I176" s="118"/>
      <c r="J176" s="118"/>
      <c r="K176" s="118"/>
      <c r="L176" s="118"/>
      <c r="M176" s="118"/>
      <c r="N176" s="118"/>
      <c r="O176" s="118"/>
      <c r="P176" s="118"/>
      <c r="Q176" s="118"/>
      <c r="R176" s="118"/>
      <c r="T176" s="118"/>
      <c r="V176" s="118"/>
      <c r="W176" s="118"/>
      <c r="X176" s="118"/>
      <c r="Z176" s="118"/>
      <c r="AB176" s="118"/>
      <c r="AC176" s="118"/>
      <c r="AD176" s="118"/>
      <c r="AE176" s="161">
        <f t="shared" si="5"/>
        <v>0</v>
      </c>
      <c r="AG176" s="118"/>
      <c r="AI176" s="183"/>
      <c r="AK176" s="183"/>
      <c r="AM176" s="118"/>
    </row>
    <row r="177" spans="1:39" x14ac:dyDescent="0.3">
      <c r="A177" s="161">
        <v>167</v>
      </c>
      <c r="B177" s="118"/>
      <c r="C177" s="118"/>
      <c r="D177" s="118"/>
      <c r="E177" s="118"/>
      <c r="F177" s="118"/>
      <c r="G177" s="118"/>
      <c r="I177" s="118"/>
      <c r="J177" s="118"/>
      <c r="K177" s="118"/>
      <c r="L177" s="118"/>
      <c r="M177" s="118"/>
      <c r="N177" s="118"/>
      <c r="O177" s="118"/>
      <c r="P177" s="118"/>
      <c r="Q177" s="118"/>
      <c r="R177" s="118"/>
      <c r="T177" s="118"/>
      <c r="V177" s="118"/>
      <c r="W177" s="118"/>
      <c r="X177" s="118"/>
      <c r="Z177" s="118"/>
      <c r="AB177" s="118"/>
      <c r="AC177" s="118"/>
      <c r="AD177" s="118"/>
      <c r="AE177" s="161">
        <f t="shared" si="5"/>
        <v>0</v>
      </c>
      <c r="AG177" s="118"/>
      <c r="AI177" s="183"/>
      <c r="AK177" s="183"/>
      <c r="AM177" s="118"/>
    </row>
    <row r="178" spans="1:39" x14ac:dyDescent="0.3">
      <c r="A178" s="161">
        <v>168</v>
      </c>
      <c r="B178" s="118"/>
      <c r="C178" s="118"/>
      <c r="D178" s="118"/>
      <c r="E178" s="118"/>
      <c r="F178" s="118"/>
      <c r="G178" s="118"/>
      <c r="I178" s="118"/>
      <c r="J178" s="118"/>
      <c r="K178" s="118"/>
      <c r="L178" s="118"/>
      <c r="M178" s="118"/>
      <c r="N178" s="118"/>
      <c r="O178" s="118"/>
      <c r="P178" s="118"/>
      <c r="Q178" s="118"/>
      <c r="R178" s="118"/>
      <c r="T178" s="118"/>
      <c r="V178" s="118"/>
      <c r="W178" s="118"/>
      <c r="X178" s="118"/>
      <c r="Z178" s="118"/>
      <c r="AB178" s="118"/>
      <c r="AC178" s="118"/>
      <c r="AD178" s="118"/>
      <c r="AE178" s="161">
        <f t="shared" si="5"/>
        <v>0</v>
      </c>
      <c r="AG178" s="118"/>
      <c r="AI178" s="183"/>
      <c r="AK178" s="183"/>
      <c r="AM178" s="118"/>
    </row>
    <row r="179" spans="1:39" x14ac:dyDescent="0.3">
      <c r="A179" s="161">
        <v>169</v>
      </c>
      <c r="B179" s="118"/>
      <c r="C179" s="118"/>
      <c r="D179" s="118"/>
      <c r="E179" s="118"/>
      <c r="F179" s="118"/>
      <c r="G179" s="118"/>
      <c r="I179" s="118"/>
      <c r="J179" s="118"/>
      <c r="K179" s="118"/>
      <c r="L179" s="118"/>
      <c r="M179" s="118"/>
      <c r="N179" s="118"/>
      <c r="O179" s="118"/>
      <c r="P179" s="118"/>
      <c r="Q179" s="118"/>
      <c r="R179" s="118"/>
      <c r="T179" s="118"/>
      <c r="V179" s="118"/>
      <c r="W179" s="118"/>
      <c r="X179" s="118"/>
      <c r="Z179" s="118"/>
      <c r="AB179" s="118"/>
      <c r="AC179" s="118"/>
      <c r="AD179" s="118"/>
      <c r="AE179" s="161">
        <f t="shared" si="5"/>
        <v>0</v>
      </c>
      <c r="AG179" s="118"/>
      <c r="AI179" s="183"/>
      <c r="AK179" s="183"/>
      <c r="AM179" s="118"/>
    </row>
    <row r="180" spans="1:39" x14ac:dyDescent="0.3">
      <c r="A180" s="161">
        <v>170</v>
      </c>
      <c r="B180" s="118"/>
      <c r="C180" s="118"/>
      <c r="D180" s="118"/>
      <c r="E180" s="118"/>
      <c r="F180" s="118"/>
      <c r="G180" s="118"/>
      <c r="I180" s="118"/>
      <c r="J180" s="118"/>
      <c r="K180" s="118"/>
      <c r="L180" s="118"/>
      <c r="M180" s="118"/>
      <c r="N180" s="118"/>
      <c r="O180" s="118"/>
      <c r="P180" s="118"/>
      <c r="Q180" s="118"/>
      <c r="R180" s="118"/>
      <c r="T180" s="118"/>
      <c r="V180" s="118"/>
      <c r="W180" s="118"/>
      <c r="X180" s="118"/>
      <c r="Z180" s="118"/>
      <c r="AB180" s="118"/>
      <c r="AC180" s="118"/>
      <c r="AD180" s="118"/>
      <c r="AE180" s="161">
        <f t="shared" si="5"/>
        <v>0</v>
      </c>
      <c r="AG180" s="118"/>
      <c r="AI180" s="183"/>
      <c r="AK180" s="183"/>
      <c r="AM180" s="118"/>
    </row>
    <row r="181" spans="1:39" x14ac:dyDescent="0.3">
      <c r="A181" s="161">
        <v>171</v>
      </c>
      <c r="B181" s="118"/>
      <c r="C181" s="118"/>
      <c r="D181" s="118"/>
      <c r="E181" s="118"/>
      <c r="F181" s="118"/>
      <c r="G181" s="118"/>
      <c r="I181" s="118"/>
      <c r="J181" s="118"/>
      <c r="K181" s="118"/>
      <c r="L181" s="118"/>
      <c r="M181" s="118"/>
      <c r="N181" s="118"/>
      <c r="O181" s="118"/>
      <c r="P181" s="118"/>
      <c r="Q181" s="118"/>
      <c r="R181" s="118"/>
      <c r="T181" s="118"/>
      <c r="V181" s="118"/>
      <c r="W181" s="118"/>
      <c r="X181" s="118"/>
      <c r="Z181" s="118"/>
      <c r="AB181" s="118"/>
      <c r="AC181" s="118"/>
      <c r="AD181" s="118"/>
      <c r="AE181" s="161">
        <f t="shared" si="5"/>
        <v>0</v>
      </c>
      <c r="AG181" s="118"/>
      <c r="AI181" s="183"/>
      <c r="AK181" s="183"/>
      <c r="AM181" s="118"/>
    </row>
    <row r="182" spans="1:39" x14ac:dyDescent="0.3">
      <c r="A182" s="161">
        <v>172</v>
      </c>
      <c r="B182" s="118"/>
      <c r="C182" s="118"/>
      <c r="D182" s="118"/>
      <c r="E182" s="118"/>
      <c r="F182" s="118"/>
      <c r="G182" s="118"/>
      <c r="I182" s="118"/>
      <c r="J182" s="118"/>
      <c r="K182" s="118"/>
      <c r="L182" s="118"/>
      <c r="M182" s="118"/>
      <c r="N182" s="118"/>
      <c r="O182" s="118"/>
      <c r="P182" s="118"/>
      <c r="Q182" s="118"/>
      <c r="R182" s="118"/>
      <c r="T182" s="118"/>
      <c r="V182" s="118"/>
      <c r="W182" s="118"/>
      <c r="X182" s="118"/>
      <c r="Z182" s="118"/>
      <c r="AB182" s="118"/>
      <c r="AC182" s="118"/>
      <c r="AD182" s="118"/>
      <c r="AE182" s="161">
        <f t="shared" si="5"/>
        <v>0</v>
      </c>
      <c r="AG182" s="118"/>
      <c r="AI182" s="183"/>
      <c r="AK182" s="183"/>
      <c r="AM182" s="118"/>
    </row>
    <row r="183" spans="1:39" x14ac:dyDescent="0.3">
      <c r="A183" s="161">
        <v>173</v>
      </c>
      <c r="B183" s="118"/>
      <c r="C183" s="118"/>
      <c r="D183" s="118"/>
      <c r="E183" s="118"/>
      <c r="F183" s="118"/>
      <c r="G183" s="118"/>
      <c r="I183" s="118"/>
      <c r="J183" s="118"/>
      <c r="K183" s="118"/>
      <c r="L183" s="118"/>
      <c r="M183" s="118"/>
      <c r="N183" s="118"/>
      <c r="O183" s="118"/>
      <c r="P183" s="118"/>
      <c r="Q183" s="118"/>
      <c r="R183" s="118"/>
      <c r="T183" s="118"/>
      <c r="V183" s="118"/>
      <c r="W183" s="118"/>
      <c r="X183" s="118"/>
      <c r="Z183" s="118"/>
      <c r="AB183" s="118"/>
      <c r="AC183" s="118"/>
      <c r="AD183" s="118"/>
      <c r="AE183" s="161">
        <f t="shared" si="5"/>
        <v>0</v>
      </c>
      <c r="AG183" s="118"/>
      <c r="AI183" s="183"/>
      <c r="AK183" s="183"/>
      <c r="AM183" s="118"/>
    </row>
    <row r="184" spans="1:39" x14ac:dyDescent="0.3">
      <c r="A184" s="161">
        <v>174</v>
      </c>
      <c r="B184" s="118"/>
      <c r="C184" s="118"/>
      <c r="D184" s="118"/>
      <c r="E184" s="118"/>
      <c r="F184" s="118"/>
      <c r="G184" s="118"/>
      <c r="I184" s="118"/>
      <c r="J184" s="118"/>
      <c r="K184" s="118"/>
      <c r="L184" s="118"/>
      <c r="M184" s="118"/>
      <c r="N184" s="118"/>
      <c r="O184" s="118"/>
      <c r="P184" s="118"/>
      <c r="Q184" s="118"/>
      <c r="R184" s="118"/>
      <c r="T184" s="118"/>
      <c r="V184" s="118"/>
      <c r="W184" s="118"/>
      <c r="X184" s="118"/>
      <c r="Z184" s="118"/>
      <c r="AB184" s="118"/>
      <c r="AC184" s="118"/>
      <c r="AD184" s="118"/>
      <c r="AE184" s="161">
        <f t="shared" si="5"/>
        <v>0</v>
      </c>
      <c r="AG184" s="118"/>
      <c r="AI184" s="183"/>
      <c r="AK184" s="183"/>
      <c r="AM184" s="118"/>
    </row>
    <row r="185" spans="1:39" x14ac:dyDescent="0.3">
      <c r="A185" s="161">
        <v>175</v>
      </c>
      <c r="B185" s="118"/>
      <c r="C185" s="118"/>
      <c r="D185" s="118"/>
      <c r="E185" s="118"/>
      <c r="F185" s="118"/>
      <c r="G185" s="118"/>
      <c r="I185" s="118"/>
      <c r="J185" s="118"/>
      <c r="K185" s="118"/>
      <c r="L185" s="118"/>
      <c r="M185" s="118"/>
      <c r="N185" s="118"/>
      <c r="O185" s="118"/>
      <c r="P185" s="118"/>
      <c r="Q185" s="118"/>
      <c r="R185" s="118"/>
      <c r="T185" s="118"/>
      <c r="V185" s="118"/>
      <c r="W185" s="118"/>
      <c r="X185" s="118"/>
      <c r="Z185" s="118"/>
      <c r="AB185" s="118"/>
      <c r="AC185" s="118"/>
      <c r="AD185" s="118"/>
      <c r="AE185" s="161">
        <f t="shared" si="5"/>
        <v>0</v>
      </c>
      <c r="AG185" s="118"/>
      <c r="AI185" s="183"/>
      <c r="AK185" s="183"/>
      <c r="AM185" s="118"/>
    </row>
    <row r="186" spans="1:39" x14ac:dyDescent="0.3">
      <c r="A186" s="161">
        <v>176</v>
      </c>
      <c r="B186" s="118"/>
      <c r="C186" s="118"/>
      <c r="D186" s="118"/>
      <c r="E186" s="118"/>
      <c r="F186" s="118"/>
      <c r="G186" s="118"/>
      <c r="I186" s="118"/>
      <c r="J186" s="118"/>
      <c r="K186" s="118"/>
      <c r="L186" s="118"/>
      <c r="M186" s="118"/>
      <c r="N186" s="118"/>
      <c r="O186" s="118"/>
      <c r="P186" s="118"/>
      <c r="Q186" s="118"/>
      <c r="R186" s="118"/>
      <c r="T186" s="118"/>
      <c r="V186" s="118"/>
      <c r="W186" s="118"/>
      <c r="X186" s="118"/>
      <c r="Z186" s="118"/>
      <c r="AB186" s="118"/>
      <c r="AC186" s="118"/>
      <c r="AD186" s="118"/>
      <c r="AE186" s="161">
        <f t="shared" si="5"/>
        <v>0</v>
      </c>
      <c r="AG186" s="118"/>
      <c r="AI186" s="183"/>
      <c r="AK186" s="183"/>
      <c r="AM186" s="118"/>
    </row>
    <row r="187" spans="1:39" x14ac:dyDescent="0.3">
      <c r="A187" s="161">
        <v>177</v>
      </c>
      <c r="B187" s="118"/>
      <c r="C187" s="118"/>
      <c r="D187" s="118"/>
      <c r="E187" s="118"/>
      <c r="F187" s="118"/>
      <c r="G187" s="118"/>
      <c r="I187" s="118"/>
      <c r="J187" s="118"/>
      <c r="K187" s="118"/>
      <c r="L187" s="118"/>
      <c r="M187" s="118"/>
      <c r="N187" s="118"/>
      <c r="O187" s="118"/>
      <c r="P187" s="118"/>
      <c r="Q187" s="118"/>
      <c r="R187" s="118"/>
      <c r="T187" s="118"/>
      <c r="V187" s="118"/>
      <c r="W187" s="118"/>
      <c r="X187" s="118"/>
      <c r="Z187" s="118"/>
      <c r="AB187" s="118"/>
      <c r="AC187" s="118"/>
      <c r="AD187" s="118"/>
      <c r="AE187" s="161">
        <f t="shared" si="5"/>
        <v>0</v>
      </c>
      <c r="AG187" s="118"/>
      <c r="AI187" s="183"/>
      <c r="AK187" s="183"/>
      <c r="AM187" s="118"/>
    </row>
    <row r="188" spans="1:39" x14ac:dyDescent="0.3">
      <c r="A188" s="161">
        <v>178</v>
      </c>
      <c r="B188" s="118"/>
      <c r="C188" s="118"/>
      <c r="D188" s="118"/>
      <c r="E188" s="118"/>
      <c r="F188" s="118"/>
      <c r="G188" s="118"/>
      <c r="I188" s="118"/>
      <c r="J188" s="118"/>
      <c r="K188" s="118"/>
      <c r="L188" s="118"/>
      <c r="M188" s="118"/>
      <c r="N188" s="118"/>
      <c r="O188" s="118"/>
      <c r="P188" s="118"/>
      <c r="Q188" s="118"/>
      <c r="R188" s="118"/>
      <c r="T188" s="118"/>
      <c r="V188" s="118"/>
      <c r="W188" s="118"/>
      <c r="X188" s="118"/>
      <c r="Z188" s="118"/>
      <c r="AB188" s="118"/>
      <c r="AC188" s="118"/>
      <c r="AD188" s="118"/>
      <c r="AE188" s="161">
        <f t="shared" si="5"/>
        <v>0</v>
      </c>
      <c r="AG188" s="118"/>
      <c r="AI188" s="183"/>
      <c r="AK188" s="183"/>
      <c r="AM188" s="118"/>
    </row>
    <row r="189" spans="1:39" x14ac:dyDescent="0.3">
      <c r="A189" s="161">
        <v>179</v>
      </c>
      <c r="B189" s="118"/>
      <c r="C189" s="118"/>
      <c r="D189" s="118"/>
      <c r="E189" s="118"/>
      <c r="F189" s="118"/>
      <c r="G189" s="118"/>
      <c r="I189" s="118"/>
      <c r="J189" s="118"/>
      <c r="K189" s="118"/>
      <c r="L189" s="118"/>
      <c r="M189" s="118"/>
      <c r="N189" s="118"/>
      <c r="O189" s="118"/>
      <c r="P189" s="118"/>
      <c r="Q189" s="118"/>
      <c r="R189" s="118"/>
      <c r="T189" s="118"/>
      <c r="V189" s="118"/>
      <c r="W189" s="118"/>
      <c r="X189" s="118"/>
      <c r="Z189" s="118"/>
      <c r="AB189" s="118"/>
      <c r="AC189" s="118"/>
      <c r="AD189" s="118"/>
      <c r="AE189" s="161">
        <f t="shared" si="5"/>
        <v>0</v>
      </c>
      <c r="AG189" s="118"/>
      <c r="AI189" s="183"/>
      <c r="AK189" s="183"/>
      <c r="AM189" s="118"/>
    </row>
    <row r="190" spans="1:39" x14ac:dyDescent="0.3">
      <c r="A190" s="161">
        <v>180</v>
      </c>
      <c r="B190" s="118"/>
      <c r="C190" s="118"/>
      <c r="D190" s="118"/>
      <c r="E190" s="118"/>
      <c r="F190" s="118"/>
      <c r="G190" s="118"/>
      <c r="I190" s="118"/>
      <c r="J190" s="118"/>
      <c r="K190" s="118"/>
      <c r="L190" s="118"/>
      <c r="M190" s="118"/>
      <c r="N190" s="118"/>
      <c r="O190" s="118"/>
      <c r="P190" s="118"/>
      <c r="Q190" s="118"/>
      <c r="R190" s="118"/>
      <c r="T190" s="118"/>
      <c r="V190" s="118"/>
      <c r="W190" s="118"/>
      <c r="X190" s="118"/>
      <c r="Z190" s="118"/>
      <c r="AB190" s="118"/>
      <c r="AC190" s="118"/>
      <c r="AD190" s="118"/>
      <c r="AE190" s="161">
        <f t="shared" si="5"/>
        <v>0</v>
      </c>
      <c r="AG190" s="118"/>
      <c r="AI190" s="183"/>
      <c r="AK190" s="183"/>
      <c r="AM190" s="118"/>
    </row>
    <row r="191" spans="1:39" x14ac:dyDescent="0.3">
      <c r="A191" s="161">
        <v>181</v>
      </c>
      <c r="B191" s="118"/>
      <c r="C191" s="118"/>
      <c r="D191" s="118"/>
      <c r="E191" s="118"/>
      <c r="F191" s="118"/>
      <c r="G191" s="118"/>
      <c r="I191" s="118"/>
      <c r="J191" s="118"/>
      <c r="K191" s="118"/>
      <c r="L191" s="118"/>
      <c r="M191" s="118"/>
      <c r="N191" s="118"/>
      <c r="O191" s="118"/>
      <c r="P191" s="118"/>
      <c r="Q191" s="118"/>
      <c r="R191" s="118"/>
      <c r="T191" s="118"/>
      <c r="V191" s="118"/>
      <c r="W191" s="118"/>
      <c r="X191" s="118"/>
      <c r="Z191" s="118"/>
      <c r="AB191" s="118"/>
      <c r="AC191" s="118"/>
      <c r="AD191" s="118"/>
      <c r="AE191" s="161">
        <f t="shared" si="5"/>
        <v>0</v>
      </c>
      <c r="AG191" s="118"/>
      <c r="AI191" s="183"/>
      <c r="AK191" s="183"/>
      <c r="AM191" s="118"/>
    </row>
    <row r="192" spans="1:39" x14ac:dyDescent="0.3">
      <c r="A192" s="161">
        <v>182</v>
      </c>
      <c r="B192" s="118"/>
      <c r="C192" s="118"/>
      <c r="D192" s="118"/>
      <c r="E192" s="118"/>
      <c r="F192" s="118"/>
      <c r="G192" s="118"/>
      <c r="I192" s="118"/>
      <c r="J192" s="118"/>
      <c r="K192" s="118"/>
      <c r="L192" s="118"/>
      <c r="M192" s="118"/>
      <c r="N192" s="118"/>
      <c r="O192" s="118"/>
      <c r="P192" s="118"/>
      <c r="Q192" s="118"/>
      <c r="R192" s="118"/>
      <c r="T192" s="118"/>
      <c r="V192" s="118"/>
      <c r="W192" s="118"/>
      <c r="X192" s="118"/>
      <c r="Z192" s="118"/>
      <c r="AB192" s="118"/>
      <c r="AC192" s="118"/>
      <c r="AD192" s="118"/>
      <c r="AE192" s="161">
        <f t="shared" si="5"/>
        <v>0</v>
      </c>
      <c r="AG192" s="118"/>
      <c r="AI192" s="183"/>
      <c r="AK192" s="183"/>
      <c r="AM192" s="118"/>
    </row>
    <row r="193" spans="1:39" x14ac:dyDescent="0.3">
      <c r="A193" s="161">
        <v>183</v>
      </c>
      <c r="B193" s="118"/>
      <c r="C193" s="118"/>
      <c r="D193" s="118"/>
      <c r="E193" s="118"/>
      <c r="F193" s="118"/>
      <c r="G193" s="118"/>
      <c r="I193" s="118"/>
      <c r="J193" s="118"/>
      <c r="K193" s="118"/>
      <c r="L193" s="118"/>
      <c r="M193" s="118"/>
      <c r="N193" s="118"/>
      <c r="O193" s="118"/>
      <c r="P193" s="118"/>
      <c r="Q193" s="118"/>
      <c r="R193" s="118"/>
      <c r="T193" s="118"/>
      <c r="V193" s="118"/>
      <c r="W193" s="118"/>
      <c r="X193" s="118"/>
      <c r="Z193" s="118"/>
      <c r="AB193" s="118"/>
      <c r="AC193" s="118"/>
      <c r="AD193" s="118"/>
      <c r="AE193" s="161">
        <f t="shared" si="5"/>
        <v>0</v>
      </c>
      <c r="AG193" s="118"/>
      <c r="AI193" s="183"/>
      <c r="AK193" s="183"/>
      <c r="AM193" s="118"/>
    </row>
    <row r="194" spans="1:39" x14ac:dyDescent="0.3">
      <c r="A194" s="161">
        <v>184</v>
      </c>
      <c r="B194" s="118"/>
      <c r="C194" s="118"/>
      <c r="D194" s="118"/>
      <c r="E194" s="118"/>
      <c r="F194" s="118"/>
      <c r="G194" s="118"/>
      <c r="I194" s="118"/>
      <c r="J194" s="118"/>
      <c r="K194" s="118"/>
      <c r="L194" s="118"/>
      <c r="M194" s="118"/>
      <c r="N194" s="118"/>
      <c r="O194" s="118"/>
      <c r="P194" s="118"/>
      <c r="Q194" s="118"/>
      <c r="R194" s="118"/>
      <c r="T194" s="118"/>
      <c r="V194" s="118"/>
      <c r="W194" s="118"/>
      <c r="X194" s="118"/>
      <c r="Z194" s="118"/>
      <c r="AB194" s="118"/>
      <c r="AC194" s="118"/>
      <c r="AD194" s="118"/>
      <c r="AE194" s="161">
        <f t="shared" si="5"/>
        <v>0</v>
      </c>
      <c r="AG194" s="118"/>
      <c r="AI194" s="183"/>
      <c r="AK194" s="183"/>
      <c r="AM194" s="118"/>
    </row>
    <row r="195" spans="1:39" x14ac:dyDescent="0.3">
      <c r="A195" s="161">
        <v>185</v>
      </c>
      <c r="B195" s="118"/>
      <c r="C195" s="118"/>
      <c r="D195" s="118"/>
      <c r="E195" s="118"/>
      <c r="F195" s="118"/>
      <c r="G195" s="118"/>
      <c r="I195" s="118"/>
      <c r="J195" s="118"/>
      <c r="K195" s="118"/>
      <c r="L195" s="118"/>
      <c r="M195" s="118"/>
      <c r="N195" s="118"/>
      <c r="O195" s="118"/>
      <c r="P195" s="118"/>
      <c r="Q195" s="118"/>
      <c r="R195" s="118"/>
      <c r="T195" s="118"/>
      <c r="V195" s="118"/>
      <c r="W195" s="118"/>
      <c r="X195" s="118"/>
      <c r="Z195" s="118"/>
      <c r="AB195" s="118"/>
      <c r="AC195" s="118"/>
      <c r="AD195" s="118"/>
      <c r="AE195" s="161">
        <f t="shared" si="5"/>
        <v>0</v>
      </c>
      <c r="AG195" s="118"/>
      <c r="AI195" s="183"/>
      <c r="AK195" s="183"/>
      <c r="AM195" s="118"/>
    </row>
    <row r="196" spans="1:39" x14ac:dyDescent="0.3">
      <c r="A196" s="161">
        <v>186</v>
      </c>
      <c r="B196" s="118"/>
      <c r="C196" s="118"/>
      <c r="D196" s="118"/>
      <c r="E196" s="118"/>
      <c r="F196" s="118"/>
      <c r="G196" s="118"/>
      <c r="I196" s="118"/>
      <c r="J196" s="118"/>
      <c r="K196" s="118"/>
      <c r="L196" s="118"/>
      <c r="M196" s="118"/>
      <c r="N196" s="118"/>
      <c r="O196" s="118"/>
      <c r="P196" s="118"/>
      <c r="Q196" s="118"/>
      <c r="R196" s="118"/>
      <c r="T196" s="118"/>
      <c r="V196" s="118"/>
      <c r="W196" s="118"/>
      <c r="X196" s="118"/>
      <c r="Z196" s="118"/>
      <c r="AB196" s="118"/>
      <c r="AC196" s="118"/>
      <c r="AD196" s="118"/>
      <c r="AE196" s="161">
        <f t="shared" si="5"/>
        <v>0</v>
      </c>
      <c r="AG196" s="118"/>
      <c r="AI196" s="183"/>
      <c r="AK196" s="183"/>
      <c r="AM196" s="118"/>
    </row>
    <row r="197" spans="1:39" x14ac:dyDescent="0.3">
      <c r="A197" s="161">
        <v>187</v>
      </c>
      <c r="B197" s="118"/>
      <c r="C197" s="118"/>
      <c r="D197" s="118"/>
      <c r="E197" s="118"/>
      <c r="F197" s="118"/>
      <c r="G197" s="118"/>
      <c r="I197" s="118"/>
      <c r="J197" s="118"/>
      <c r="K197" s="118"/>
      <c r="L197" s="118"/>
      <c r="M197" s="118"/>
      <c r="N197" s="118"/>
      <c r="O197" s="118"/>
      <c r="P197" s="118"/>
      <c r="Q197" s="118"/>
      <c r="R197" s="118"/>
      <c r="T197" s="118"/>
      <c r="V197" s="118"/>
      <c r="W197" s="118"/>
      <c r="X197" s="118"/>
      <c r="Z197" s="118"/>
      <c r="AB197" s="118"/>
      <c r="AC197" s="118"/>
      <c r="AD197" s="118"/>
      <c r="AE197" s="161">
        <f t="shared" si="5"/>
        <v>0</v>
      </c>
      <c r="AG197" s="118"/>
      <c r="AI197" s="183"/>
      <c r="AK197" s="183"/>
      <c r="AM197" s="118"/>
    </row>
    <row r="198" spans="1:39" x14ac:dyDescent="0.3">
      <c r="A198" s="161">
        <v>188</v>
      </c>
      <c r="B198" s="118"/>
      <c r="C198" s="118"/>
      <c r="D198" s="118"/>
      <c r="E198" s="118"/>
      <c r="F198" s="118"/>
      <c r="G198" s="118"/>
      <c r="I198" s="118"/>
      <c r="J198" s="118"/>
      <c r="K198" s="118"/>
      <c r="L198" s="118"/>
      <c r="M198" s="118"/>
      <c r="N198" s="118"/>
      <c r="O198" s="118"/>
      <c r="P198" s="118"/>
      <c r="Q198" s="118"/>
      <c r="R198" s="118"/>
      <c r="T198" s="118"/>
      <c r="V198" s="118"/>
      <c r="W198" s="118"/>
      <c r="X198" s="118"/>
      <c r="Z198" s="118"/>
      <c r="AB198" s="118"/>
      <c r="AC198" s="118"/>
      <c r="AD198" s="118"/>
      <c r="AE198" s="161">
        <f t="shared" si="5"/>
        <v>0</v>
      </c>
      <c r="AG198" s="118"/>
      <c r="AI198" s="183"/>
      <c r="AK198" s="183"/>
      <c r="AM198" s="118"/>
    </row>
    <row r="199" spans="1:39" x14ac:dyDescent="0.3">
      <c r="A199" s="161">
        <v>189</v>
      </c>
      <c r="B199" s="118"/>
      <c r="C199" s="118"/>
      <c r="D199" s="118"/>
      <c r="E199" s="118"/>
      <c r="F199" s="118"/>
      <c r="G199" s="118"/>
      <c r="I199" s="118"/>
      <c r="J199" s="118"/>
      <c r="K199" s="118"/>
      <c r="L199" s="118"/>
      <c r="M199" s="118"/>
      <c r="N199" s="118"/>
      <c r="O199" s="118"/>
      <c r="P199" s="118"/>
      <c r="Q199" s="118"/>
      <c r="R199" s="118"/>
      <c r="T199" s="118"/>
      <c r="V199" s="118"/>
      <c r="W199" s="118"/>
      <c r="X199" s="118"/>
      <c r="Z199" s="118"/>
      <c r="AB199" s="118"/>
      <c r="AC199" s="118"/>
      <c r="AD199" s="118"/>
      <c r="AE199" s="161">
        <f t="shared" si="5"/>
        <v>0</v>
      </c>
      <c r="AG199" s="118"/>
      <c r="AI199" s="183"/>
      <c r="AK199" s="183"/>
      <c r="AM199" s="118"/>
    </row>
    <row r="200" spans="1:39" x14ac:dyDescent="0.3">
      <c r="A200" s="161">
        <v>190</v>
      </c>
      <c r="B200" s="118"/>
      <c r="C200" s="118"/>
      <c r="D200" s="118"/>
      <c r="E200" s="118"/>
      <c r="F200" s="118"/>
      <c r="G200" s="118"/>
      <c r="I200" s="118"/>
      <c r="J200" s="118"/>
      <c r="K200" s="118"/>
      <c r="L200" s="118"/>
      <c r="M200" s="118"/>
      <c r="N200" s="118"/>
      <c r="O200" s="118"/>
      <c r="P200" s="118"/>
      <c r="Q200" s="118"/>
      <c r="R200" s="118"/>
      <c r="T200" s="118"/>
      <c r="V200" s="118"/>
      <c r="W200" s="118"/>
      <c r="X200" s="118"/>
      <c r="Z200" s="118"/>
      <c r="AB200" s="118"/>
      <c r="AC200" s="118"/>
      <c r="AD200" s="118"/>
      <c r="AE200" s="161">
        <f t="shared" si="5"/>
        <v>0</v>
      </c>
      <c r="AG200" s="118"/>
      <c r="AI200" s="183"/>
      <c r="AK200" s="183"/>
      <c r="AM200" s="118"/>
    </row>
    <row r="201" spans="1:39" x14ac:dyDescent="0.3">
      <c r="A201" s="161">
        <v>191</v>
      </c>
      <c r="B201" s="118"/>
      <c r="C201" s="118"/>
      <c r="D201" s="118"/>
      <c r="E201" s="118"/>
      <c r="F201" s="118"/>
      <c r="G201" s="118"/>
      <c r="I201" s="118"/>
      <c r="J201" s="118"/>
      <c r="K201" s="118"/>
      <c r="L201" s="118"/>
      <c r="M201" s="118"/>
      <c r="N201" s="118"/>
      <c r="O201" s="118"/>
      <c r="P201" s="118"/>
      <c r="Q201" s="118"/>
      <c r="R201" s="118"/>
      <c r="T201" s="118"/>
      <c r="V201" s="118"/>
      <c r="W201" s="118"/>
      <c r="X201" s="118"/>
      <c r="Z201" s="118"/>
      <c r="AB201" s="118"/>
      <c r="AC201" s="118"/>
      <c r="AD201" s="118"/>
      <c r="AE201" s="161">
        <f t="shared" si="5"/>
        <v>0</v>
      </c>
      <c r="AG201" s="118"/>
      <c r="AI201" s="183"/>
      <c r="AK201" s="183"/>
      <c r="AM201" s="118"/>
    </row>
    <row r="202" spans="1:39" x14ac:dyDescent="0.3">
      <c r="A202" s="161">
        <v>192</v>
      </c>
      <c r="B202" s="118"/>
      <c r="C202" s="118"/>
      <c r="D202" s="118"/>
      <c r="E202" s="118"/>
      <c r="F202" s="118"/>
      <c r="G202" s="118"/>
      <c r="I202" s="118"/>
      <c r="J202" s="118"/>
      <c r="K202" s="118"/>
      <c r="L202" s="118"/>
      <c r="M202" s="118"/>
      <c r="N202" s="118"/>
      <c r="O202" s="118"/>
      <c r="P202" s="118"/>
      <c r="Q202" s="118"/>
      <c r="R202" s="118"/>
      <c r="T202" s="118"/>
      <c r="V202" s="118"/>
      <c r="W202" s="118"/>
      <c r="X202" s="118"/>
      <c r="Z202" s="118"/>
      <c r="AB202" s="118"/>
      <c r="AC202" s="118"/>
      <c r="AD202" s="118"/>
      <c r="AE202" s="161">
        <f t="shared" si="5"/>
        <v>0</v>
      </c>
      <c r="AG202" s="118"/>
      <c r="AI202" s="183"/>
      <c r="AK202" s="183"/>
      <c r="AM202" s="118"/>
    </row>
    <row r="203" spans="1:39" x14ac:dyDescent="0.3">
      <c r="A203" s="161">
        <v>193</v>
      </c>
      <c r="B203" s="118"/>
      <c r="C203" s="118"/>
      <c r="D203" s="118"/>
      <c r="E203" s="118"/>
      <c r="F203" s="118"/>
      <c r="G203" s="118"/>
      <c r="I203" s="118"/>
      <c r="J203" s="118"/>
      <c r="K203" s="118"/>
      <c r="L203" s="118"/>
      <c r="M203" s="118"/>
      <c r="N203" s="118"/>
      <c r="O203" s="118"/>
      <c r="P203" s="118"/>
      <c r="Q203" s="118"/>
      <c r="R203" s="118"/>
      <c r="T203" s="118"/>
      <c r="V203" s="118"/>
      <c r="W203" s="118"/>
      <c r="X203" s="118"/>
      <c r="Z203" s="118"/>
      <c r="AB203" s="118"/>
      <c r="AC203" s="118"/>
      <c r="AD203" s="118"/>
      <c r="AE203" s="161">
        <f t="shared" ref="AE203:AE266" si="6">IF(E203=0,D203,0)</f>
        <v>0</v>
      </c>
      <c r="AG203" s="118"/>
      <c r="AI203" s="183"/>
      <c r="AK203" s="183"/>
      <c r="AM203" s="118"/>
    </row>
    <row r="204" spans="1:39" x14ac:dyDescent="0.3">
      <c r="A204" s="161">
        <v>194</v>
      </c>
      <c r="B204" s="118"/>
      <c r="C204" s="118"/>
      <c r="D204" s="118"/>
      <c r="E204" s="118"/>
      <c r="F204" s="118"/>
      <c r="G204" s="118"/>
      <c r="I204" s="118"/>
      <c r="J204" s="118"/>
      <c r="K204" s="118"/>
      <c r="L204" s="118"/>
      <c r="M204" s="118"/>
      <c r="N204" s="118"/>
      <c r="O204" s="118"/>
      <c r="P204" s="118"/>
      <c r="Q204" s="118"/>
      <c r="R204" s="118"/>
      <c r="T204" s="118"/>
      <c r="V204" s="118"/>
      <c r="W204" s="118"/>
      <c r="X204" s="118"/>
      <c r="Z204" s="118"/>
      <c r="AB204" s="118"/>
      <c r="AC204" s="118"/>
      <c r="AD204" s="118"/>
      <c r="AE204" s="161">
        <f t="shared" si="6"/>
        <v>0</v>
      </c>
      <c r="AG204" s="118"/>
      <c r="AI204" s="183"/>
      <c r="AK204" s="183"/>
      <c r="AM204" s="118"/>
    </row>
    <row r="205" spans="1:39" x14ac:dyDescent="0.3">
      <c r="A205" s="161">
        <v>195</v>
      </c>
      <c r="B205" s="118"/>
      <c r="C205" s="118"/>
      <c r="D205" s="118"/>
      <c r="E205" s="118"/>
      <c r="F205" s="118"/>
      <c r="G205" s="118"/>
      <c r="I205" s="118"/>
      <c r="J205" s="118"/>
      <c r="K205" s="118"/>
      <c r="L205" s="118"/>
      <c r="M205" s="118"/>
      <c r="N205" s="118"/>
      <c r="O205" s="118"/>
      <c r="P205" s="118"/>
      <c r="Q205" s="118"/>
      <c r="R205" s="118"/>
      <c r="T205" s="118"/>
      <c r="V205" s="118"/>
      <c r="W205" s="118"/>
      <c r="X205" s="118"/>
      <c r="Z205" s="118"/>
      <c r="AB205" s="118"/>
      <c r="AC205" s="118"/>
      <c r="AD205" s="118"/>
      <c r="AE205" s="161">
        <f t="shared" si="6"/>
        <v>0</v>
      </c>
      <c r="AG205" s="118"/>
      <c r="AI205" s="183"/>
      <c r="AK205" s="183"/>
      <c r="AM205" s="118"/>
    </row>
    <row r="206" spans="1:39" x14ac:dyDescent="0.3">
      <c r="A206" s="161">
        <v>196</v>
      </c>
      <c r="B206" s="118"/>
      <c r="C206" s="118"/>
      <c r="D206" s="118"/>
      <c r="E206" s="118"/>
      <c r="F206" s="118"/>
      <c r="G206" s="118"/>
      <c r="I206" s="118"/>
      <c r="J206" s="118"/>
      <c r="K206" s="118"/>
      <c r="L206" s="118"/>
      <c r="M206" s="118"/>
      <c r="N206" s="118"/>
      <c r="O206" s="118"/>
      <c r="P206" s="118"/>
      <c r="Q206" s="118"/>
      <c r="R206" s="118"/>
      <c r="T206" s="118"/>
      <c r="V206" s="118"/>
      <c r="W206" s="118"/>
      <c r="X206" s="118"/>
      <c r="Z206" s="118"/>
      <c r="AB206" s="118"/>
      <c r="AC206" s="118"/>
      <c r="AD206" s="118"/>
      <c r="AE206" s="161">
        <f t="shared" si="6"/>
        <v>0</v>
      </c>
      <c r="AG206" s="118"/>
      <c r="AI206" s="183"/>
      <c r="AK206" s="183"/>
      <c r="AM206" s="118"/>
    </row>
    <row r="207" spans="1:39" x14ac:dyDescent="0.3">
      <c r="A207" s="161">
        <v>197</v>
      </c>
      <c r="B207" s="118"/>
      <c r="C207" s="118"/>
      <c r="D207" s="118"/>
      <c r="E207" s="118"/>
      <c r="F207" s="118"/>
      <c r="G207" s="118"/>
      <c r="I207" s="118"/>
      <c r="J207" s="118"/>
      <c r="K207" s="118"/>
      <c r="L207" s="118"/>
      <c r="M207" s="118"/>
      <c r="N207" s="118"/>
      <c r="O207" s="118"/>
      <c r="P207" s="118"/>
      <c r="Q207" s="118"/>
      <c r="R207" s="118"/>
      <c r="T207" s="118"/>
      <c r="V207" s="118"/>
      <c r="W207" s="118"/>
      <c r="X207" s="118"/>
      <c r="Z207" s="118"/>
      <c r="AB207" s="118"/>
      <c r="AC207" s="118"/>
      <c r="AD207" s="118"/>
      <c r="AE207" s="161">
        <f t="shared" si="6"/>
        <v>0</v>
      </c>
      <c r="AG207" s="118"/>
      <c r="AI207" s="183"/>
      <c r="AK207" s="183"/>
      <c r="AM207" s="118"/>
    </row>
    <row r="208" spans="1:39" x14ac:dyDescent="0.3">
      <c r="A208" s="161">
        <v>198</v>
      </c>
      <c r="B208" s="118"/>
      <c r="C208" s="118"/>
      <c r="D208" s="118"/>
      <c r="E208" s="118"/>
      <c r="F208" s="118"/>
      <c r="G208" s="118"/>
      <c r="I208" s="118"/>
      <c r="J208" s="118"/>
      <c r="K208" s="118"/>
      <c r="L208" s="118"/>
      <c r="M208" s="118"/>
      <c r="N208" s="118"/>
      <c r="O208" s="118"/>
      <c r="P208" s="118"/>
      <c r="Q208" s="118"/>
      <c r="R208" s="118"/>
      <c r="T208" s="118"/>
      <c r="V208" s="118"/>
      <c r="W208" s="118"/>
      <c r="X208" s="118"/>
      <c r="Z208" s="118"/>
      <c r="AB208" s="118"/>
      <c r="AC208" s="118"/>
      <c r="AD208" s="118"/>
      <c r="AE208" s="161">
        <f t="shared" si="6"/>
        <v>0</v>
      </c>
      <c r="AG208" s="118"/>
      <c r="AI208" s="183"/>
      <c r="AK208" s="183"/>
      <c r="AM208" s="118"/>
    </row>
    <row r="209" spans="1:39" x14ac:dyDescent="0.3">
      <c r="A209" s="161">
        <v>199</v>
      </c>
      <c r="B209" s="118"/>
      <c r="C209" s="118"/>
      <c r="D209" s="118"/>
      <c r="E209" s="118"/>
      <c r="F209" s="118"/>
      <c r="G209" s="118"/>
      <c r="I209" s="118"/>
      <c r="J209" s="118"/>
      <c r="K209" s="118"/>
      <c r="L209" s="118"/>
      <c r="M209" s="118"/>
      <c r="N209" s="118"/>
      <c r="O209" s="118"/>
      <c r="P209" s="118"/>
      <c r="Q209" s="118"/>
      <c r="R209" s="118"/>
      <c r="T209" s="118"/>
      <c r="V209" s="118"/>
      <c r="W209" s="118"/>
      <c r="X209" s="118"/>
      <c r="Z209" s="118"/>
      <c r="AB209" s="118"/>
      <c r="AC209" s="118"/>
      <c r="AD209" s="118"/>
      <c r="AE209" s="161">
        <f t="shared" si="6"/>
        <v>0</v>
      </c>
      <c r="AG209" s="118"/>
      <c r="AI209" s="183"/>
      <c r="AK209" s="183"/>
      <c r="AM209" s="118"/>
    </row>
    <row r="210" spans="1:39" x14ac:dyDescent="0.3">
      <c r="A210" s="161">
        <v>200</v>
      </c>
      <c r="B210" s="118"/>
      <c r="C210" s="118"/>
      <c r="D210" s="118"/>
      <c r="E210" s="118"/>
      <c r="F210" s="118"/>
      <c r="G210" s="118"/>
      <c r="I210" s="118"/>
      <c r="J210" s="118"/>
      <c r="K210" s="118"/>
      <c r="L210" s="118"/>
      <c r="M210" s="118"/>
      <c r="N210" s="118"/>
      <c r="O210" s="118"/>
      <c r="P210" s="118"/>
      <c r="Q210" s="118"/>
      <c r="R210" s="118"/>
      <c r="T210" s="118"/>
      <c r="V210" s="118"/>
      <c r="W210" s="118"/>
      <c r="X210" s="118"/>
      <c r="Z210" s="118"/>
      <c r="AB210" s="118"/>
      <c r="AC210" s="118"/>
      <c r="AD210" s="118"/>
      <c r="AE210" s="161">
        <f t="shared" si="6"/>
        <v>0</v>
      </c>
      <c r="AG210" s="118"/>
      <c r="AI210" s="183"/>
      <c r="AK210" s="183"/>
      <c r="AM210" s="118"/>
    </row>
    <row r="211" spans="1:39" x14ac:dyDescent="0.3">
      <c r="A211" s="161">
        <v>201</v>
      </c>
      <c r="B211" s="118"/>
      <c r="C211" s="118"/>
      <c r="D211" s="118"/>
      <c r="E211" s="118"/>
      <c r="F211" s="118"/>
      <c r="G211" s="118"/>
      <c r="I211" s="118"/>
      <c r="J211" s="118"/>
      <c r="K211" s="118"/>
      <c r="L211" s="118"/>
      <c r="M211" s="118"/>
      <c r="N211" s="118"/>
      <c r="O211" s="118"/>
      <c r="P211" s="118"/>
      <c r="Q211" s="118"/>
      <c r="R211" s="118"/>
      <c r="T211" s="118"/>
      <c r="V211" s="118"/>
      <c r="W211" s="118"/>
      <c r="X211" s="118"/>
      <c r="Z211" s="118"/>
      <c r="AB211" s="118"/>
      <c r="AC211" s="118"/>
      <c r="AD211" s="118"/>
      <c r="AE211" s="161">
        <f t="shared" si="6"/>
        <v>0</v>
      </c>
      <c r="AG211" s="118"/>
      <c r="AI211" s="183"/>
      <c r="AK211" s="183"/>
      <c r="AM211" s="118"/>
    </row>
    <row r="212" spans="1:39" x14ac:dyDescent="0.3">
      <c r="A212" s="161">
        <v>202</v>
      </c>
      <c r="B212" s="118"/>
      <c r="C212" s="118"/>
      <c r="D212" s="118"/>
      <c r="E212" s="118"/>
      <c r="F212" s="118"/>
      <c r="G212" s="118"/>
      <c r="I212" s="118"/>
      <c r="J212" s="118"/>
      <c r="K212" s="118"/>
      <c r="L212" s="118"/>
      <c r="M212" s="118"/>
      <c r="N212" s="118"/>
      <c r="O212" s="118"/>
      <c r="P212" s="118"/>
      <c r="Q212" s="118"/>
      <c r="R212" s="118"/>
      <c r="T212" s="118"/>
      <c r="V212" s="118"/>
      <c r="W212" s="118"/>
      <c r="X212" s="118"/>
      <c r="Z212" s="118"/>
      <c r="AB212" s="118"/>
      <c r="AC212" s="118"/>
      <c r="AD212" s="118"/>
      <c r="AE212" s="161">
        <f t="shared" si="6"/>
        <v>0</v>
      </c>
      <c r="AG212" s="118"/>
      <c r="AI212" s="183"/>
      <c r="AK212" s="183"/>
      <c r="AM212" s="118"/>
    </row>
    <row r="213" spans="1:39" x14ac:dyDescent="0.3">
      <c r="A213" s="161">
        <v>203</v>
      </c>
      <c r="B213" s="118"/>
      <c r="C213" s="118"/>
      <c r="D213" s="118"/>
      <c r="E213" s="118"/>
      <c r="F213" s="118"/>
      <c r="G213" s="118"/>
      <c r="I213" s="118"/>
      <c r="J213" s="118"/>
      <c r="K213" s="118"/>
      <c r="L213" s="118"/>
      <c r="M213" s="118"/>
      <c r="N213" s="118"/>
      <c r="O213" s="118"/>
      <c r="P213" s="118"/>
      <c r="Q213" s="118"/>
      <c r="R213" s="118"/>
      <c r="T213" s="118"/>
      <c r="V213" s="118"/>
      <c r="W213" s="118"/>
      <c r="X213" s="118"/>
      <c r="Z213" s="118"/>
      <c r="AB213" s="118"/>
      <c r="AC213" s="118"/>
      <c r="AD213" s="118"/>
      <c r="AE213" s="161">
        <f t="shared" si="6"/>
        <v>0</v>
      </c>
      <c r="AG213" s="118"/>
      <c r="AI213" s="183"/>
      <c r="AK213" s="183"/>
      <c r="AM213" s="118"/>
    </row>
    <row r="214" spans="1:39" x14ac:dyDescent="0.3">
      <c r="A214" s="161">
        <v>204</v>
      </c>
      <c r="B214" s="118"/>
      <c r="C214" s="118"/>
      <c r="D214" s="118"/>
      <c r="E214" s="118"/>
      <c r="F214" s="118"/>
      <c r="G214" s="118"/>
      <c r="I214" s="118"/>
      <c r="J214" s="118"/>
      <c r="K214" s="118"/>
      <c r="L214" s="118"/>
      <c r="M214" s="118"/>
      <c r="N214" s="118"/>
      <c r="O214" s="118"/>
      <c r="P214" s="118"/>
      <c r="Q214" s="118"/>
      <c r="R214" s="118"/>
      <c r="T214" s="118"/>
      <c r="V214" s="118"/>
      <c r="W214" s="118"/>
      <c r="X214" s="118"/>
      <c r="Z214" s="118"/>
      <c r="AB214" s="118"/>
      <c r="AC214" s="118"/>
      <c r="AD214" s="118"/>
      <c r="AE214" s="161">
        <f t="shared" si="6"/>
        <v>0</v>
      </c>
      <c r="AG214" s="118"/>
      <c r="AI214" s="183"/>
      <c r="AK214" s="183"/>
      <c r="AM214" s="118"/>
    </row>
    <row r="215" spans="1:39" x14ac:dyDescent="0.3">
      <c r="A215" s="161">
        <v>205</v>
      </c>
      <c r="B215" s="118"/>
      <c r="C215" s="118"/>
      <c r="D215" s="118"/>
      <c r="E215" s="118"/>
      <c r="F215" s="118"/>
      <c r="G215" s="118"/>
      <c r="I215" s="118"/>
      <c r="J215" s="118"/>
      <c r="K215" s="118"/>
      <c r="L215" s="118"/>
      <c r="M215" s="118"/>
      <c r="N215" s="118"/>
      <c r="O215" s="118"/>
      <c r="P215" s="118"/>
      <c r="Q215" s="118"/>
      <c r="R215" s="118"/>
      <c r="T215" s="118"/>
      <c r="V215" s="118"/>
      <c r="W215" s="118"/>
      <c r="X215" s="118"/>
      <c r="Z215" s="118"/>
      <c r="AB215" s="118"/>
      <c r="AC215" s="118"/>
      <c r="AD215" s="118"/>
      <c r="AE215" s="161">
        <f t="shared" si="6"/>
        <v>0</v>
      </c>
      <c r="AG215" s="118"/>
      <c r="AI215" s="183"/>
      <c r="AK215" s="183"/>
      <c r="AM215" s="118"/>
    </row>
    <row r="216" spans="1:39" x14ac:dyDescent="0.3">
      <c r="A216" s="161">
        <v>206</v>
      </c>
      <c r="B216" s="118"/>
      <c r="C216" s="118"/>
      <c r="D216" s="118"/>
      <c r="E216" s="118"/>
      <c r="F216" s="118"/>
      <c r="G216" s="118"/>
      <c r="I216" s="118"/>
      <c r="J216" s="118"/>
      <c r="K216" s="118"/>
      <c r="L216" s="118"/>
      <c r="M216" s="118"/>
      <c r="N216" s="118"/>
      <c r="O216" s="118"/>
      <c r="P216" s="118"/>
      <c r="Q216" s="118"/>
      <c r="R216" s="118"/>
      <c r="T216" s="118"/>
      <c r="V216" s="118"/>
      <c r="W216" s="118"/>
      <c r="X216" s="118"/>
      <c r="Z216" s="118"/>
      <c r="AB216" s="118"/>
      <c r="AC216" s="118"/>
      <c r="AD216" s="118"/>
      <c r="AE216" s="161">
        <f t="shared" si="6"/>
        <v>0</v>
      </c>
      <c r="AG216" s="118"/>
      <c r="AI216" s="183"/>
      <c r="AK216" s="183"/>
      <c r="AM216" s="118"/>
    </row>
    <row r="217" spans="1:39" x14ac:dyDescent="0.3">
      <c r="A217" s="161">
        <v>207</v>
      </c>
      <c r="B217" s="118"/>
      <c r="C217" s="118"/>
      <c r="D217" s="118"/>
      <c r="E217" s="118"/>
      <c r="F217" s="118"/>
      <c r="G217" s="118"/>
      <c r="I217" s="118"/>
      <c r="J217" s="118"/>
      <c r="K217" s="118"/>
      <c r="L217" s="118"/>
      <c r="M217" s="118"/>
      <c r="N217" s="118"/>
      <c r="O217" s="118"/>
      <c r="P217" s="118"/>
      <c r="Q217" s="118"/>
      <c r="R217" s="118"/>
      <c r="T217" s="118"/>
      <c r="V217" s="118"/>
      <c r="W217" s="118"/>
      <c r="X217" s="118"/>
      <c r="Z217" s="118"/>
      <c r="AB217" s="118"/>
      <c r="AC217" s="118"/>
      <c r="AD217" s="118"/>
      <c r="AE217" s="161">
        <f t="shared" si="6"/>
        <v>0</v>
      </c>
      <c r="AG217" s="118"/>
      <c r="AI217" s="183"/>
      <c r="AK217" s="183"/>
      <c r="AM217" s="118"/>
    </row>
    <row r="218" spans="1:39" x14ac:dyDescent="0.3">
      <c r="A218" s="161">
        <v>208</v>
      </c>
      <c r="B218" s="118"/>
      <c r="C218" s="118"/>
      <c r="D218" s="118"/>
      <c r="E218" s="118"/>
      <c r="F218" s="118"/>
      <c r="G218" s="118"/>
      <c r="I218" s="118"/>
      <c r="J218" s="118"/>
      <c r="K218" s="118"/>
      <c r="L218" s="118"/>
      <c r="M218" s="118"/>
      <c r="N218" s="118"/>
      <c r="O218" s="118"/>
      <c r="P218" s="118"/>
      <c r="Q218" s="118"/>
      <c r="R218" s="118"/>
      <c r="T218" s="118"/>
      <c r="V218" s="118"/>
      <c r="W218" s="118"/>
      <c r="X218" s="118"/>
      <c r="Z218" s="118"/>
      <c r="AB218" s="118"/>
      <c r="AC218" s="118"/>
      <c r="AD218" s="118"/>
      <c r="AE218" s="161">
        <f t="shared" si="6"/>
        <v>0</v>
      </c>
      <c r="AG218" s="118"/>
      <c r="AI218" s="183"/>
      <c r="AK218" s="183"/>
      <c r="AM218" s="118"/>
    </row>
    <row r="219" spans="1:39" x14ac:dyDescent="0.3">
      <c r="A219" s="161">
        <v>209</v>
      </c>
      <c r="B219" s="118"/>
      <c r="C219" s="118"/>
      <c r="D219" s="118"/>
      <c r="E219" s="118"/>
      <c r="F219" s="118"/>
      <c r="G219" s="118"/>
      <c r="I219" s="118"/>
      <c r="J219" s="118"/>
      <c r="K219" s="118"/>
      <c r="L219" s="118"/>
      <c r="M219" s="118"/>
      <c r="N219" s="118"/>
      <c r="O219" s="118"/>
      <c r="P219" s="118"/>
      <c r="Q219" s="118"/>
      <c r="R219" s="118"/>
      <c r="T219" s="118"/>
      <c r="V219" s="118"/>
      <c r="W219" s="118"/>
      <c r="X219" s="118"/>
      <c r="Z219" s="118"/>
      <c r="AB219" s="118"/>
      <c r="AC219" s="118"/>
      <c r="AD219" s="118"/>
      <c r="AE219" s="161">
        <f t="shared" si="6"/>
        <v>0</v>
      </c>
      <c r="AG219" s="118"/>
      <c r="AI219" s="183"/>
      <c r="AK219" s="183"/>
      <c r="AM219" s="118"/>
    </row>
    <row r="220" spans="1:39" x14ac:dyDescent="0.3">
      <c r="A220" s="161">
        <v>210</v>
      </c>
      <c r="B220" s="118"/>
      <c r="C220" s="118"/>
      <c r="D220" s="118"/>
      <c r="E220" s="118"/>
      <c r="F220" s="118"/>
      <c r="G220" s="118"/>
      <c r="I220" s="118"/>
      <c r="J220" s="118"/>
      <c r="K220" s="118"/>
      <c r="L220" s="118"/>
      <c r="M220" s="118"/>
      <c r="N220" s="118"/>
      <c r="O220" s="118"/>
      <c r="P220" s="118"/>
      <c r="Q220" s="118"/>
      <c r="R220" s="118"/>
      <c r="T220" s="118"/>
      <c r="V220" s="118"/>
      <c r="W220" s="118"/>
      <c r="X220" s="118"/>
      <c r="Z220" s="118"/>
      <c r="AB220" s="118"/>
      <c r="AC220" s="118"/>
      <c r="AD220" s="118"/>
      <c r="AE220" s="161">
        <f t="shared" si="6"/>
        <v>0</v>
      </c>
      <c r="AG220" s="118"/>
      <c r="AI220" s="183"/>
      <c r="AK220" s="183"/>
      <c r="AM220" s="118"/>
    </row>
    <row r="221" spans="1:39" x14ac:dyDescent="0.3">
      <c r="A221" s="161">
        <v>211</v>
      </c>
      <c r="B221" s="118"/>
      <c r="C221" s="118"/>
      <c r="D221" s="118"/>
      <c r="E221" s="118"/>
      <c r="F221" s="118"/>
      <c r="G221" s="118"/>
      <c r="I221" s="118"/>
      <c r="J221" s="118"/>
      <c r="K221" s="118"/>
      <c r="L221" s="118"/>
      <c r="M221" s="118"/>
      <c r="N221" s="118"/>
      <c r="O221" s="118"/>
      <c r="P221" s="118"/>
      <c r="Q221" s="118"/>
      <c r="R221" s="118"/>
      <c r="T221" s="118"/>
      <c r="V221" s="118"/>
      <c r="W221" s="118"/>
      <c r="X221" s="118"/>
      <c r="Z221" s="118"/>
      <c r="AB221" s="118"/>
      <c r="AC221" s="118"/>
      <c r="AD221" s="118"/>
      <c r="AE221" s="161">
        <f t="shared" si="6"/>
        <v>0</v>
      </c>
      <c r="AG221" s="118"/>
      <c r="AI221" s="183"/>
      <c r="AK221" s="183"/>
      <c r="AM221" s="118"/>
    </row>
    <row r="222" spans="1:39" x14ac:dyDescent="0.3">
      <c r="A222" s="161">
        <v>212</v>
      </c>
      <c r="B222" s="118"/>
      <c r="C222" s="118"/>
      <c r="D222" s="118"/>
      <c r="E222" s="118"/>
      <c r="F222" s="118"/>
      <c r="G222" s="118"/>
      <c r="I222" s="118"/>
      <c r="J222" s="118"/>
      <c r="K222" s="118"/>
      <c r="L222" s="118"/>
      <c r="M222" s="118"/>
      <c r="N222" s="118"/>
      <c r="O222" s="118"/>
      <c r="P222" s="118"/>
      <c r="Q222" s="118"/>
      <c r="R222" s="118"/>
      <c r="T222" s="118"/>
      <c r="V222" s="118"/>
      <c r="W222" s="118"/>
      <c r="X222" s="118"/>
      <c r="Z222" s="118"/>
      <c r="AB222" s="118"/>
      <c r="AC222" s="118"/>
      <c r="AD222" s="118"/>
      <c r="AE222" s="161">
        <f t="shared" si="6"/>
        <v>0</v>
      </c>
      <c r="AG222" s="118"/>
      <c r="AI222" s="183"/>
      <c r="AK222" s="183"/>
      <c r="AM222" s="118"/>
    </row>
    <row r="223" spans="1:39" x14ac:dyDescent="0.3">
      <c r="A223" s="161">
        <v>213</v>
      </c>
      <c r="B223" s="118"/>
      <c r="C223" s="118"/>
      <c r="D223" s="118"/>
      <c r="E223" s="118"/>
      <c r="F223" s="118"/>
      <c r="G223" s="118"/>
      <c r="I223" s="118"/>
      <c r="J223" s="118"/>
      <c r="K223" s="118"/>
      <c r="L223" s="118"/>
      <c r="M223" s="118"/>
      <c r="N223" s="118"/>
      <c r="O223" s="118"/>
      <c r="P223" s="118"/>
      <c r="Q223" s="118"/>
      <c r="R223" s="118"/>
      <c r="T223" s="118"/>
      <c r="V223" s="118"/>
      <c r="W223" s="118"/>
      <c r="X223" s="118"/>
      <c r="Z223" s="118"/>
      <c r="AB223" s="118"/>
      <c r="AC223" s="118"/>
      <c r="AD223" s="118"/>
      <c r="AE223" s="161">
        <f t="shared" si="6"/>
        <v>0</v>
      </c>
      <c r="AG223" s="118"/>
      <c r="AI223" s="183"/>
      <c r="AK223" s="183"/>
      <c r="AM223" s="118"/>
    </row>
    <row r="224" spans="1:39" x14ac:dyDescent="0.3">
      <c r="A224" s="161">
        <v>214</v>
      </c>
      <c r="B224" s="118"/>
      <c r="C224" s="118"/>
      <c r="D224" s="118"/>
      <c r="E224" s="118"/>
      <c r="F224" s="118"/>
      <c r="G224" s="118"/>
      <c r="I224" s="118"/>
      <c r="J224" s="118"/>
      <c r="K224" s="118"/>
      <c r="L224" s="118"/>
      <c r="M224" s="118"/>
      <c r="N224" s="118"/>
      <c r="O224" s="118"/>
      <c r="P224" s="118"/>
      <c r="Q224" s="118"/>
      <c r="R224" s="118"/>
      <c r="T224" s="118"/>
      <c r="V224" s="118"/>
      <c r="W224" s="118"/>
      <c r="X224" s="118"/>
      <c r="Z224" s="118"/>
      <c r="AB224" s="118"/>
      <c r="AC224" s="118"/>
      <c r="AD224" s="118"/>
      <c r="AE224" s="161">
        <f t="shared" si="6"/>
        <v>0</v>
      </c>
      <c r="AG224" s="118"/>
      <c r="AI224" s="183"/>
      <c r="AK224" s="183"/>
      <c r="AM224" s="118"/>
    </row>
    <row r="225" spans="1:39" x14ac:dyDescent="0.3">
      <c r="A225" s="161">
        <v>215</v>
      </c>
      <c r="B225" s="118"/>
      <c r="C225" s="118"/>
      <c r="D225" s="118"/>
      <c r="E225" s="118"/>
      <c r="F225" s="118"/>
      <c r="G225" s="118"/>
      <c r="I225" s="118"/>
      <c r="J225" s="118"/>
      <c r="K225" s="118"/>
      <c r="L225" s="118"/>
      <c r="M225" s="118"/>
      <c r="N225" s="118"/>
      <c r="O225" s="118"/>
      <c r="P225" s="118"/>
      <c r="Q225" s="118"/>
      <c r="R225" s="118"/>
      <c r="T225" s="118"/>
      <c r="V225" s="118"/>
      <c r="W225" s="118"/>
      <c r="X225" s="118"/>
      <c r="Z225" s="118"/>
      <c r="AB225" s="118"/>
      <c r="AC225" s="118"/>
      <c r="AD225" s="118"/>
      <c r="AE225" s="161">
        <f t="shared" si="6"/>
        <v>0</v>
      </c>
      <c r="AG225" s="118"/>
      <c r="AI225" s="183"/>
      <c r="AK225" s="183"/>
      <c r="AM225" s="118"/>
    </row>
    <row r="226" spans="1:39" x14ac:dyDescent="0.3">
      <c r="A226" s="161">
        <v>216</v>
      </c>
      <c r="B226" s="118"/>
      <c r="C226" s="118"/>
      <c r="D226" s="118"/>
      <c r="E226" s="118"/>
      <c r="F226" s="118"/>
      <c r="G226" s="118"/>
      <c r="I226" s="118"/>
      <c r="J226" s="118"/>
      <c r="K226" s="118"/>
      <c r="L226" s="118"/>
      <c r="M226" s="118"/>
      <c r="N226" s="118"/>
      <c r="O226" s="118"/>
      <c r="P226" s="118"/>
      <c r="Q226" s="118"/>
      <c r="R226" s="118"/>
      <c r="T226" s="118"/>
      <c r="V226" s="118"/>
      <c r="W226" s="118"/>
      <c r="X226" s="118"/>
      <c r="Z226" s="118"/>
      <c r="AB226" s="118"/>
      <c r="AC226" s="118"/>
      <c r="AD226" s="118"/>
      <c r="AE226" s="161">
        <f t="shared" si="6"/>
        <v>0</v>
      </c>
      <c r="AG226" s="118"/>
      <c r="AI226" s="183"/>
      <c r="AK226" s="183"/>
      <c r="AM226" s="118"/>
    </row>
    <row r="227" spans="1:39" x14ac:dyDescent="0.3">
      <c r="A227" s="161">
        <v>217</v>
      </c>
      <c r="B227" s="118"/>
      <c r="C227" s="118"/>
      <c r="D227" s="118"/>
      <c r="E227" s="118"/>
      <c r="F227" s="118"/>
      <c r="G227" s="118"/>
      <c r="I227" s="118"/>
      <c r="J227" s="118"/>
      <c r="K227" s="118"/>
      <c r="L227" s="118"/>
      <c r="M227" s="118"/>
      <c r="N227" s="118"/>
      <c r="O227" s="118"/>
      <c r="P227" s="118"/>
      <c r="Q227" s="118"/>
      <c r="R227" s="118"/>
      <c r="T227" s="118"/>
      <c r="V227" s="118"/>
      <c r="W227" s="118"/>
      <c r="X227" s="118"/>
      <c r="Z227" s="118"/>
      <c r="AB227" s="118"/>
      <c r="AC227" s="118"/>
      <c r="AD227" s="118"/>
      <c r="AE227" s="161">
        <f t="shared" si="6"/>
        <v>0</v>
      </c>
      <c r="AG227" s="118"/>
      <c r="AI227" s="183"/>
      <c r="AK227" s="183"/>
      <c r="AM227" s="118"/>
    </row>
    <row r="228" spans="1:39" x14ac:dyDescent="0.3">
      <c r="A228" s="161">
        <v>218</v>
      </c>
      <c r="B228" s="118"/>
      <c r="C228" s="118"/>
      <c r="D228" s="118"/>
      <c r="E228" s="118"/>
      <c r="F228" s="118"/>
      <c r="G228" s="118"/>
      <c r="I228" s="118"/>
      <c r="J228" s="118"/>
      <c r="K228" s="118"/>
      <c r="L228" s="118"/>
      <c r="M228" s="118"/>
      <c r="N228" s="118"/>
      <c r="O228" s="118"/>
      <c r="P228" s="118"/>
      <c r="Q228" s="118"/>
      <c r="R228" s="118"/>
      <c r="T228" s="118"/>
      <c r="V228" s="118"/>
      <c r="W228" s="118"/>
      <c r="X228" s="118"/>
      <c r="Z228" s="118"/>
      <c r="AB228" s="118"/>
      <c r="AC228" s="118"/>
      <c r="AD228" s="118"/>
      <c r="AE228" s="161">
        <f t="shared" si="6"/>
        <v>0</v>
      </c>
      <c r="AG228" s="118"/>
      <c r="AI228" s="183"/>
      <c r="AK228" s="183"/>
      <c r="AM228" s="118"/>
    </row>
    <row r="229" spans="1:39" x14ac:dyDescent="0.3">
      <c r="A229" s="161">
        <v>219</v>
      </c>
      <c r="B229" s="118"/>
      <c r="C229" s="118"/>
      <c r="D229" s="118"/>
      <c r="E229" s="118"/>
      <c r="F229" s="118"/>
      <c r="G229" s="118"/>
      <c r="I229" s="118"/>
      <c r="J229" s="118"/>
      <c r="K229" s="118"/>
      <c r="L229" s="118"/>
      <c r="M229" s="118"/>
      <c r="N229" s="118"/>
      <c r="O229" s="118"/>
      <c r="P229" s="118"/>
      <c r="Q229" s="118"/>
      <c r="R229" s="118"/>
      <c r="T229" s="118"/>
      <c r="V229" s="118"/>
      <c r="W229" s="118"/>
      <c r="X229" s="118"/>
      <c r="Z229" s="118"/>
      <c r="AB229" s="118"/>
      <c r="AC229" s="118"/>
      <c r="AD229" s="118"/>
      <c r="AE229" s="161">
        <f t="shared" si="6"/>
        <v>0</v>
      </c>
      <c r="AG229" s="118"/>
      <c r="AI229" s="183"/>
      <c r="AK229" s="183"/>
      <c r="AM229" s="118"/>
    </row>
    <row r="230" spans="1:39" x14ac:dyDescent="0.3">
      <c r="A230" s="161">
        <v>220</v>
      </c>
      <c r="B230" s="118"/>
      <c r="C230" s="118"/>
      <c r="D230" s="118"/>
      <c r="E230" s="118"/>
      <c r="F230" s="118"/>
      <c r="G230" s="118"/>
      <c r="I230" s="118"/>
      <c r="J230" s="118"/>
      <c r="K230" s="118"/>
      <c r="L230" s="118"/>
      <c r="M230" s="118"/>
      <c r="N230" s="118"/>
      <c r="O230" s="118"/>
      <c r="P230" s="118"/>
      <c r="Q230" s="118"/>
      <c r="R230" s="118"/>
      <c r="T230" s="118"/>
      <c r="V230" s="118"/>
      <c r="W230" s="118"/>
      <c r="X230" s="118"/>
      <c r="Z230" s="118"/>
      <c r="AB230" s="118"/>
      <c r="AC230" s="118"/>
      <c r="AD230" s="118"/>
      <c r="AE230" s="161">
        <f t="shared" si="6"/>
        <v>0</v>
      </c>
      <c r="AG230" s="118"/>
      <c r="AI230" s="183"/>
      <c r="AK230" s="183"/>
      <c r="AM230" s="118"/>
    </row>
    <row r="231" spans="1:39" x14ac:dyDescent="0.3">
      <c r="A231" s="161">
        <v>221</v>
      </c>
      <c r="B231" s="118"/>
      <c r="C231" s="118"/>
      <c r="D231" s="118"/>
      <c r="E231" s="118"/>
      <c r="F231" s="118"/>
      <c r="G231" s="118"/>
      <c r="I231" s="118"/>
      <c r="J231" s="118"/>
      <c r="K231" s="118"/>
      <c r="L231" s="118"/>
      <c r="M231" s="118"/>
      <c r="N231" s="118"/>
      <c r="O231" s="118"/>
      <c r="P231" s="118"/>
      <c r="Q231" s="118"/>
      <c r="R231" s="118"/>
      <c r="T231" s="118"/>
      <c r="V231" s="118"/>
      <c r="W231" s="118"/>
      <c r="X231" s="118"/>
      <c r="Z231" s="118"/>
      <c r="AB231" s="118"/>
      <c r="AC231" s="118"/>
      <c r="AD231" s="118"/>
      <c r="AE231" s="161">
        <f t="shared" si="6"/>
        <v>0</v>
      </c>
      <c r="AG231" s="118"/>
      <c r="AI231" s="183"/>
      <c r="AK231" s="183"/>
      <c r="AM231" s="118"/>
    </row>
    <row r="232" spans="1:39" x14ac:dyDescent="0.3">
      <c r="A232" s="161">
        <v>222</v>
      </c>
      <c r="B232" s="118"/>
      <c r="C232" s="118"/>
      <c r="D232" s="118"/>
      <c r="E232" s="118"/>
      <c r="F232" s="118"/>
      <c r="G232" s="118"/>
      <c r="I232" s="118"/>
      <c r="J232" s="118"/>
      <c r="K232" s="118"/>
      <c r="L232" s="118"/>
      <c r="M232" s="118"/>
      <c r="N232" s="118"/>
      <c r="O232" s="118"/>
      <c r="P232" s="118"/>
      <c r="Q232" s="118"/>
      <c r="R232" s="118"/>
      <c r="T232" s="118"/>
      <c r="V232" s="118"/>
      <c r="W232" s="118"/>
      <c r="X232" s="118"/>
      <c r="Z232" s="118"/>
      <c r="AB232" s="118"/>
      <c r="AC232" s="118"/>
      <c r="AD232" s="118"/>
      <c r="AE232" s="161">
        <f t="shared" si="6"/>
        <v>0</v>
      </c>
      <c r="AG232" s="118"/>
      <c r="AI232" s="183"/>
      <c r="AK232" s="183"/>
      <c r="AM232" s="118"/>
    </row>
    <row r="233" spans="1:39" x14ac:dyDescent="0.3">
      <c r="A233" s="161">
        <v>223</v>
      </c>
      <c r="B233" s="118"/>
      <c r="C233" s="118"/>
      <c r="D233" s="118"/>
      <c r="E233" s="118"/>
      <c r="F233" s="118"/>
      <c r="G233" s="118"/>
      <c r="I233" s="118"/>
      <c r="J233" s="118"/>
      <c r="K233" s="118"/>
      <c r="L233" s="118"/>
      <c r="M233" s="118"/>
      <c r="N233" s="118"/>
      <c r="O233" s="118"/>
      <c r="P233" s="118"/>
      <c r="Q233" s="118"/>
      <c r="R233" s="118"/>
      <c r="T233" s="118"/>
      <c r="V233" s="118"/>
      <c r="W233" s="118"/>
      <c r="X233" s="118"/>
      <c r="Z233" s="118"/>
      <c r="AB233" s="118"/>
      <c r="AC233" s="118"/>
      <c r="AD233" s="118"/>
      <c r="AE233" s="161">
        <f t="shared" si="6"/>
        <v>0</v>
      </c>
      <c r="AG233" s="118"/>
      <c r="AI233" s="183"/>
      <c r="AK233" s="183"/>
      <c r="AM233" s="118"/>
    </row>
    <row r="234" spans="1:39" x14ac:dyDescent="0.3">
      <c r="A234" s="161">
        <v>224</v>
      </c>
      <c r="B234" s="118"/>
      <c r="C234" s="118"/>
      <c r="D234" s="118"/>
      <c r="E234" s="118"/>
      <c r="F234" s="118"/>
      <c r="G234" s="118"/>
      <c r="I234" s="118"/>
      <c r="J234" s="118"/>
      <c r="K234" s="118"/>
      <c r="L234" s="118"/>
      <c r="M234" s="118"/>
      <c r="N234" s="118"/>
      <c r="O234" s="118"/>
      <c r="P234" s="118"/>
      <c r="Q234" s="118"/>
      <c r="R234" s="118"/>
      <c r="T234" s="118"/>
      <c r="V234" s="118"/>
      <c r="W234" s="118"/>
      <c r="X234" s="118"/>
      <c r="Z234" s="118"/>
      <c r="AB234" s="118"/>
      <c r="AC234" s="118"/>
      <c r="AD234" s="118"/>
      <c r="AE234" s="161">
        <f t="shared" si="6"/>
        <v>0</v>
      </c>
      <c r="AG234" s="118"/>
      <c r="AI234" s="183"/>
      <c r="AK234" s="183"/>
      <c r="AM234" s="118"/>
    </row>
    <row r="235" spans="1:39" x14ac:dyDescent="0.3">
      <c r="A235" s="161">
        <v>225</v>
      </c>
      <c r="B235" s="118"/>
      <c r="C235" s="118"/>
      <c r="D235" s="118"/>
      <c r="E235" s="118"/>
      <c r="F235" s="118"/>
      <c r="G235" s="118"/>
      <c r="I235" s="118"/>
      <c r="J235" s="118"/>
      <c r="K235" s="118"/>
      <c r="L235" s="118"/>
      <c r="M235" s="118"/>
      <c r="N235" s="118"/>
      <c r="O235" s="118"/>
      <c r="P235" s="118"/>
      <c r="Q235" s="118"/>
      <c r="R235" s="118"/>
      <c r="T235" s="118"/>
      <c r="V235" s="118"/>
      <c r="W235" s="118"/>
      <c r="X235" s="118"/>
      <c r="Z235" s="118"/>
      <c r="AB235" s="118"/>
      <c r="AC235" s="118"/>
      <c r="AD235" s="118"/>
      <c r="AE235" s="161">
        <f t="shared" si="6"/>
        <v>0</v>
      </c>
      <c r="AG235" s="118"/>
      <c r="AI235" s="183"/>
      <c r="AK235" s="183"/>
      <c r="AM235" s="118"/>
    </row>
    <row r="236" spans="1:39" x14ac:dyDescent="0.3">
      <c r="A236" s="161">
        <v>226</v>
      </c>
      <c r="B236" s="118"/>
      <c r="C236" s="118"/>
      <c r="D236" s="118"/>
      <c r="E236" s="118"/>
      <c r="F236" s="118"/>
      <c r="G236" s="118"/>
      <c r="I236" s="118"/>
      <c r="J236" s="118"/>
      <c r="K236" s="118"/>
      <c r="L236" s="118"/>
      <c r="M236" s="118"/>
      <c r="N236" s="118"/>
      <c r="O236" s="118"/>
      <c r="P236" s="118"/>
      <c r="Q236" s="118"/>
      <c r="R236" s="118"/>
      <c r="T236" s="118"/>
      <c r="V236" s="118"/>
      <c r="W236" s="118"/>
      <c r="X236" s="118"/>
      <c r="Z236" s="118"/>
      <c r="AB236" s="118"/>
      <c r="AC236" s="118"/>
      <c r="AD236" s="118"/>
      <c r="AE236" s="161">
        <f t="shared" si="6"/>
        <v>0</v>
      </c>
      <c r="AG236" s="118"/>
      <c r="AI236" s="183"/>
      <c r="AK236" s="183"/>
      <c r="AM236" s="118"/>
    </row>
    <row r="237" spans="1:39" x14ac:dyDescent="0.3">
      <c r="A237" s="161">
        <v>227</v>
      </c>
      <c r="B237" s="118"/>
      <c r="C237" s="118"/>
      <c r="D237" s="118"/>
      <c r="E237" s="118"/>
      <c r="F237" s="118"/>
      <c r="G237" s="118"/>
      <c r="I237" s="118"/>
      <c r="J237" s="118"/>
      <c r="K237" s="118"/>
      <c r="L237" s="118"/>
      <c r="M237" s="118"/>
      <c r="N237" s="118"/>
      <c r="O237" s="118"/>
      <c r="P237" s="118"/>
      <c r="Q237" s="118"/>
      <c r="R237" s="118"/>
      <c r="T237" s="118"/>
      <c r="V237" s="118"/>
      <c r="W237" s="118"/>
      <c r="X237" s="118"/>
      <c r="Z237" s="118"/>
      <c r="AB237" s="118"/>
      <c r="AC237" s="118"/>
      <c r="AD237" s="118"/>
      <c r="AE237" s="161">
        <f t="shared" si="6"/>
        <v>0</v>
      </c>
      <c r="AG237" s="118"/>
      <c r="AI237" s="183"/>
      <c r="AK237" s="183"/>
      <c r="AM237" s="118"/>
    </row>
    <row r="238" spans="1:39" x14ac:dyDescent="0.3">
      <c r="A238" s="161">
        <v>228</v>
      </c>
      <c r="B238" s="118"/>
      <c r="C238" s="118"/>
      <c r="D238" s="118"/>
      <c r="E238" s="118"/>
      <c r="F238" s="118"/>
      <c r="G238" s="118"/>
      <c r="I238" s="118"/>
      <c r="J238" s="118"/>
      <c r="K238" s="118"/>
      <c r="L238" s="118"/>
      <c r="M238" s="118"/>
      <c r="N238" s="118"/>
      <c r="O238" s="118"/>
      <c r="P238" s="118"/>
      <c r="Q238" s="118"/>
      <c r="R238" s="118"/>
      <c r="T238" s="118"/>
      <c r="V238" s="118"/>
      <c r="W238" s="118"/>
      <c r="X238" s="118"/>
      <c r="Z238" s="118"/>
      <c r="AB238" s="118"/>
      <c r="AC238" s="118"/>
      <c r="AD238" s="118"/>
      <c r="AE238" s="161">
        <f t="shared" si="6"/>
        <v>0</v>
      </c>
      <c r="AG238" s="118"/>
      <c r="AI238" s="183"/>
      <c r="AK238" s="183"/>
      <c r="AM238" s="118"/>
    </row>
    <row r="239" spans="1:39" x14ac:dyDescent="0.3">
      <c r="A239" s="161">
        <v>229</v>
      </c>
      <c r="B239" s="118"/>
      <c r="C239" s="118"/>
      <c r="D239" s="118"/>
      <c r="E239" s="118"/>
      <c r="F239" s="118"/>
      <c r="G239" s="118"/>
      <c r="I239" s="118"/>
      <c r="J239" s="118"/>
      <c r="K239" s="118"/>
      <c r="L239" s="118"/>
      <c r="M239" s="118"/>
      <c r="N239" s="118"/>
      <c r="O239" s="118"/>
      <c r="P239" s="118"/>
      <c r="Q239" s="118"/>
      <c r="R239" s="118"/>
      <c r="T239" s="118"/>
      <c r="V239" s="118"/>
      <c r="W239" s="118"/>
      <c r="X239" s="118"/>
      <c r="Z239" s="118"/>
      <c r="AB239" s="118"/>
      <c r="AC239" s="118"/>
      <c r="AD239" s="118"/>
      <c r="AE239" s="161">
        <f t="shared" si="6"/>
        <v>0</v>
      </c>
      <c r="AG239" s="118"/>
      <c r="AI239" s="183"/>
      <c r="AK239" s="183"/>
      <c r="AM239" s="118"/>
    </row>
    <row r="240" spans="1:39" x14ac:dyDescent="0.3">
      <c r="A240" s="161">
        <v>230</v>
      </c>
      <c r="B240" s="118"/>
      <c r="C240" s="118"/>
      <c r="D240" s="118"/>
      <c r="E240" s="118"/>
      <c r="F240" s="118"/>
      <c r="G240" s="118"/>
      <c r="I240" s="118"/>
      <c r="J240" s="118"/>
      <c r="K240" s="118"/>
      <c r="L240" s="118"/>
      <c r="M240" s="118"/>
      <c r="N240" s="118"/>
      <c r="O240" s="118"/>
      <c r="P240" s="118"/>
      <c r="Q240" s="118"/>
      <c r="R240" s="118"/>
      <c r="T240" s="118"/>
      <c r="V240" s="118"/>
      <c r="W240" s="118"/>
      <c r="X240" s="118"/>
      <c r="Z240" s="118"/>
      <c r="AB240" s="118"/>
      <c r="AC240" s="118"/>
      <c r="AD240" s="118"/>
      <c r="AE240" s="161">
        <f t="shared" si="6"/>
        <v>0</v>
      </c>
      <c r="AG240" s="118"/>
      <c r="AI240" s="183"/>
      <c r="AK240" s="183"/>
      <c r="AM240" s="118"/>
    </row>
    <row r="241" spans="1:39" x14ac:dyDescent="0.3">
      <c r="A241" s="161">
        <v>231</v>
      </c>
      <c r="B241" s="118"/>
      <c r="C241" s="118"/>
      <c r="D241" s="118"/>
      <c r="E241" s="118"/>
      <c r="F241" s="118"/>
      <c r="G241" s="118"/>
      <c r="I241" s="118"/>
      <c r="J241" s="118"/>
      <c r="K241" s="118"/>
      <c r="L241" s="118"/>
      <c r="M241" s="118"/>
      <c r="N241" s="118"/>
      <c r="O241" s="118"/>
      <c r="P241" s="118"/>
      <c r="Q241" s="118"/>
      <c r="R241" s="118"/>
      <c r="T241" s="118"/>
      <c r="V241" s="118"/>
      <c r="W241" s="118"/>
      <c r="X241" s="118"/>
      <c r="Z241" s="118"/>
      <c r="AB241" s="118"/>
      <c r="AC241" s="118"/>
      <c r="AD241" s="118"/>
      <c r="AE241" s="161">
        <f t="shared" si="6"/>
        <v>0</v>
      </c>
      <c r="AG241" s="118"/>
      <c r="AI241" s="183"/>
      <c r="AK241" s="183"/>
      <c r="AM241" s="118"/>
    </row>
    <row r="242" spans="1:39" x14ac:dyDescent="0.3">
      <c r="A242" s="161">
        <v>232</v>
      </c>
      <c r="B242" s="118"/>
      <c r="C242" s="118"/>
      <c r="D242" s="118"/>
      <c r="E242" s="118"/>
      <c r="F242" s="118"/>
      <c r="G242" s="118"/>
      <c r="I242" s="118"/>
      <c r="J242" s="118"/>
      <c r="K242" s="118"/>
      <c r="L242" s="118"/>
      <c r="M242" s="118"/>
      <c r="N242" s="118"/>
      <c r="O242" s="118"/>
      <c r="P242" s="118"/>
      <c r="Q242" s="118"/>
      <c r="R242" s="118"/>
      <c r="T242" s="118"/>
      <c r="V242" s="118"/>
      <c r="W242" s="118"/>
      <c r="X242" s="118"/>
      <c r="Z242" s="118"/>
      <c r="AB242" s="118"/>
      <c r="AC242" s="118"/>
      <c r="AD242" s="118"/>
      <c r="AE242" s="161">
        <f t="shared" si="6"/>
        <v>0</v>
      </c>
      <c r="AG242" s="118"/>
      <c r="AI242" s="183"/>
      <c r="AK242" s="183"/>
      <c r="AM242" s="118"/>
    </row>
    <row r="243" spans="1:39" x14ac:dyDescent="0.3">
      <c r="A243" s="161">
        <v>233</v>
      </c>
      <c r="B243" s="118"/>
      <c r="C243" s="118"/>
      <c r="D243" s="118"/>
      <c r="E243" s="118"/>
      <c r="F243" s="118"/>
      <c r="G243" s="118"/>
      <c r="I243" s="118"/>
      <c r="J243" s="118"/>
      <c r="K243" s="118"/>
      <c r="L243" s="118"/>
      <c r="M243" s="118"/>
      <c r="N243" s="118"/>
      <c r="O243" s="118"/>
      <c r="P243" s="118"/>
      <c r="Q243" s="118"/>
      <c r="R243" s="118"/>
      <c r="T243" s="118"/>
      <c r="V243" s="118"/>
      <c r="W243" s="118"/>
      <c r="X243" s="118"/>
      <c r="Z243" s="118"/>
      <c r="AB243" s="118"/>
      <c r="AC243" s="118"/>
      <c r="AD243" s="118"/>
      <c r="AE243" s="161">
        <f t="shared" si="6"/>
        <v>0</v>
      </c>
      <c r="AG243" s="118"/>
      <c r="AI243" s="183"/>
      <c r="AK243" s="183"/>
      <c r="AM243" s="118"/>
    </row>
    <row r="244" spans="1:39" x14ac:dyDescent="0.3">
      <c r="A244" s="161">
        <v>234</v>
      </c>
      <c r="B244" s="118"/>
      <c r="C244" s="118"/>
      <c r="D244" s="118"/>
      <c r="E244" s="118"/>
      <c r="F244" s="118"/>
      <c r="G244" s="118"/>
      <c r="I244" s="118"/>
      <c r="J244" s="118"/>
      <c r="K244" s="118"/>
      <c r="L244" s="118"/>
      <c r="M244" s="118"/>
      <c r="N244" s="118"/>
      <c r="O244" s="118"/>
      <c r="P244" s="118"/>
      <c r="Q244" s="118"/>
      <c r="R244" s="118"/>
      <c r="T244" s="118"/>
      <c r="V244" s="118"/>
      <c r="W244" s="118"/>
      <c r="X244" s="118"/>
      <c r="Z244" s="118"/>
      <c r="AB244" s="118"/>
      <c r="AC244" s="118"/>
      <c r="AD244" s="118"/>
      <c r="AE244" s="161">
        <f t="shared" si="6"/>
        <v>0</v>
      </c>
      <c r="AG244" s="118"/>
      <c r="AI244" s="183"/>
      <c r="AK244" s="183"/>
      <c r="AM244" s="118"/>
    </row>
    <row r="245" spans="1:39" x14ac:dyDescent="0.3">
      <c r="A245" s="161">
        <v>235</v>
      </c>
      <c r="B245" s="118"/>
      <c r="C245" s="118"/>
      <c r="D245" s="118"/>
      <c r="E245" s="118"/>
      <c r="F245" s="118"/>
      <c r="G245" s="118"/>
      <c r="I245" s="118"/>
      <c r="J245" s="118"/>
      <c r="K245" s="118"/>
      <c r="L245" s="118"/>
      <c r="M245" s="118"/>
      <c r="N245" s="118"/>
      <c r="O245" s="118"/>
      <c r="P245" s="118"/>
      <c r="Q245" s="118"/>
      <c r="R245" s="118"/>
      <c r="T245" s="118"/>
      <c r="V245" s="118"/>
      <c r="W245" s="118"/>
      <c r="X245" s="118"/>
      <c r="Z245" s="118"/>
      <c r="AB245" s="118"/>
      <c r="AC245" s="118"/>
      <c r="AD245" s="118"/>
      <c r="AE245" s="161">
        <f t="shared" si="6"/>
        <v>0</v>
      </c>
      <c r="AG245" s="118"/>
      <c r="AI245" s="183"/>
      <c r="AK245" s="183"/>
      <c r="AM245" s="118"/>
    </row>
    <row r="246" spans="1:39" x14ac:dyDescent="0.3">
      <c r="A246" s="161">
        <v>236</v>
      </c>
      <c r="B246" s="118"/>
      <c r="C246" s="118"/>
      <c r="D246" s="118"/>
      <c r="E246" s="118"/>
      <c r="F246" s="118"/>
      <c r="G246" s="118"/>
      <c r="I246" s="118"/>
      <c r="J246" s="118"/>
      <c r="K246" s="118"/>
      <c r="L246" s="118"/>
      <c r="M246" s="118"/>
      <c r="N246" s="118"/>
      <c r="O246" s="118"/>
      <c r="P246" s="118"/>
      <c r="Q246" s="118"/>
      <c r="R246" s="118"/>
      <c r="T246" s="118"/>
      <c r="V246" s="118"/>
      <c r="W246" s="118"/>
      <c r="X246" s="118"/>
      <c r="Z246" s="118"/>
      <c r="AB246" s="118"/>
      <c r="AC246" s="118"/>
      <c r="AD246" s="118"/>
      <c r="AE246" s="161">
        <f t="shared" si="6"/>
        <v>0</v>
      </c>
      <c r="AG246" s="118"/>
      <c r="AI246" s="183"/>
      <c r="AK246" s="183"/>
      <c r="AM246" s="118"/>
    </row>
    <row r="247" spans="1:39" x14ac:dyDescent="0.3">
      <c r="A247" s="161">
        <v>237</v>
      </c>
      <c r="B247" s="118"/>
      <c r="C247" s="118"/>
      <c r="D247" s="118"/>
      <c r="E247" s="118"/>
      <c r="F247" s="118"/>
      <c r="G247" s="118"/>
      <c r="I247" s="118"/>
      <c r="J247" s="118"/>
      <c r="K247" s="118"/>
      <c r="L247" s="118"/>
      <c r="M247" s="118"/>
      <c r="N247" s="118"/>
      <c r="O247" s="118"/>
      <c r="P247" s="118"/>
      <c r="Q247" s="118"/>
      <c r="R247" s="118"/>
      <c r="T247" s="118"/>
      <c r="V247" s="118"/>
      <c r="W247" s="118"/>
      <c r="X247" s="118"/>
      <c r="Z247" s="118"/>
      <c r="AB247" s="118"/>
      <c r="AC247" s="118"/>
      <c r="AD247" s="118"/>
      <c r="AE247" s="161">
        <f t="shared" si="6"/>
        <v>0</v>
      </c>
      <c r="AG247" s="118"/>
      <c r="AI247" s="183"/>
      <c r="AK247" s="183"/>
      <c r="AM247" s="118"/>
    </row>
    <row r="248" spans="1:39" x14ac:dyDescent="0.3">
      <c r="A248" s="161">
        <v>238</v>
      </c>
      <c r="B248" s="118"/>
      <c r="C248" s="118"/>
      <c r="D248" s="118"/>
      <c r="E248" s="118"/>
      <c r="F248" s="118"/>
      <c r="G248" s="118"/>
      <c r="I248" s="118"/>
      <c r="J248" s="118"/>
      <c r="K248" s="118"/>
      <c r="L248" s="118"/>
      <c r="M248" s="118"/>
      <c r="N248" s="118"/>
      <c r="O248" s="118"/>
      <c r="P248" s="118"/>
      <c r="Q248" s="118"/>
      <c r="R248" s="118"/>
      <c r="T248" s="118"/>
      <c r="V248" s="118"/>
      <c r="W248" s="118"/>
      <c r="X248" s="118"/>
      <c r="Z248" s="118"/>
      <c r="AB248" s="118"/>
      <c r="AC248" s="118"/>
      <c r="AD248" s="118"/>
      <c r="AE248" s="161">
        <f t="shared" si="6"/>
        <v>0</v>
      </c>
      <c r="AG248" s="118"/>
      <c r="AI248" s="183"/>
      <c r="AK248" s="183"/>
      <c r="AM248" s="118"/>
    </row>
    <row r="249" spans="1:39" x14ac:dyDescent="0.3">
      <c r="A249" s="161">
        <v>239</v>
      </c>
      <c r="B249" s="118"/>
      <c r="C249" s="118"/>
      <c r="D249" s="118"/>
      <c r="E249" s="118"/>
      <c r="F249" s="118"/>
      <c r="G249" s="118"/>
      <c r="I249" s="118"/>
      <c r="J249" s="118"/>
      <c r="K249" s="118"/>
      <c r="L249" s="118"/>
      <c r="M249" s="118"/>
      <c r="N249" s="118"/>
      <c r="O249" s="118"/>
      <c r="P249" s="118"/>
      <c r="Q249" s="118"/>
      <c r="R249" s="118"/>
      <c r="T249" s="118"/>
      <c r="V249" s="118"/>
      <c r="W249" s="118"/>
      <c r="X249" s="118"/>
      <c r="Z249" s="118"/>
      <c r="AB249" s="118"/>
      <c r="AC249" s="118"/>
      <c r="AD249" s="118"/>
      <c r="AE249" s="161">
        <f t="shared" si="6"/>
        <v>0</v>
      </c>
      <c r="AG249" s="118"/>
      <c r="AI249" s="183"/>
      <c r="AK249" s="183"/>
      <c r="AM249" s="118"/>
    </row>
    <row r="250" spans="1:39" x14ac:dyDescent="0.3">
      <c r="A250" s="161">
        <v>240</v>
      </c>
      <c r="B250" s="118"/>
      <c r="C250" s="118"/>
      <c r="D250" s="118"/>
      <c r="E250" s="118"/>
      <c r="F250" s="118"/>
      <c r="G250" s="118"/>
      <c r="I250" s="118"/>
      <c r="J250" s="118"/>
      <c r="K250" s="118"/>
      <c r="L250" s="118"/>
      <c r="M250" s="118"/>
      <c r="N250" s="118"/>
      <c r="O250" s="118"/>
      <c r="P250" s="118"/>
      <c r="Q250" s="118"/>
      <c r="R250" s="118"/>
      <c r="T250" s="118"/>
      <c r="V250" s="118"/>
      <c r="W250" s="118"/>
      <c r="X250" s="118"/>
      <c r="Z250" s="118"/>
      <c r="AB250" s="118"/>
      <c r="AC250" s="118"/>
      <c r="AD250" s="118"/>
      <c r="AE250" s="161">
        <f t="shared" si="6"/>
        <v>0</v>
      </c>
      <c r="AG250" s="118"/>
      <c r="AI250" s="183"/>
      <c r="AK250" s="183"/>
      <c r="AM250" s="118"/>
    </row>
    <row r="251" spans="1:39" x14ac:dyDescent="0.3">
      <c r="A251" s="161">
        <v>241</v>
      </c>
      <c r="B251" s="118"/>
      <c r="C251" s="118"/>
      <c r="D251" s="118"/>
      <c r="E251" s="118"/>
      <c r="F251" s="118"/>
      <c r="G251" s="118"/>
      <c r="I251" s="118"/>
      <c r="J251" s="118"/>
      <c r="K251" s="118"/>
      <c r="L251" s="118"/>
      <c r="M251" s="118"/>
      <c r="N251" s="118"/>
      <c r="O251" s="118"/>
      <c r="P251" s="118"/>
      <c r="Q251" s="118"/>
      <c r="R251" s="118"/>
      <c r="T251" s="118"/>
      <c r="V251" s="118"/>
      <c r="W251" s="118"/>
      <c r="X251" s="118"/>
      <c r="Z251" s="118"/>
      <c r="AB251" s="118"/>
      <c r="AC251" s="118"/>
      <c r="AD251" s="118"/>
      <c r="AE251" s="161">
        <f t="shared" si="6"/>
        <v>0</v>
      </c>
      <c r="AG251" s="118"/>
      <c r="AI251" s="183"/>
      <c r="AK251" s="183"/>
      <c r="AM251" s="118"/>
    </row>
    <row r="252" spans="1:39" x14ac:dyDescent="0.3">
      <c r="A252" s="161">
        <v>242</v>
      </c>
      <c r="B252" s="118"/>
      <c r="C252" s="118"/>
      <c r="D252" s="118"/>
      <c r="E252" s="118"/>
      <c r="F252" s="118"/>
      <c r="G252" s="118"/>
      <c r="I252" s="118"/>
      <c r="J252" s="118"/>
      <c r="K252" s="118"/>
      <c r="L252" s="118"/>
      <c r="M252" s="118"/>
      <c r="N252" s="118"/>
      <c r="O252" s="118"/>
      <c r="P252" s="118"/>
      <c r="Q252" s="118"/>
      <c r="R252" s="118"/>
      <c r="T252" s="118"/>
      <c r="V252" s="118"/>
      <c r="W252" s="118"/>
      <c r="X252" s="118"/>
      <c r="Z252" s="118"/>
      <c r="AB252" s="118"/>
      <c r="AC252" s="118"/>
      <c r="AD252" s="118"/>
      <c r="AE252" s="161">
        <f t="shared" si="6"/>
        <v>0</v>
      </c>
      <c r="AG252" s="118"/>
      <c r="AI252" s="183"/>
      <c r="AK252" s="183"/>
      <c r="AM252" s="118"/>
    </row>
    <row r="253" spans="1:39" x14ac:dyDescent="0.3">
      <c r="A253" s="161">
        <v>243</v>
      </c>
      <c r="B253" s="118"/>
      <c r="C253" s="118"/>
      <c r="D253" s="118"/>
      <c r="E253" s="118"/>
      <c r="F253" s="118"/>
      <c r="G253" s="118"/>
      <c r="I253" s="118"/>
      <c r="J253" s="118"/>
      <c r="K253" s="118"/>
      <c r="L253" s="118"/>
      <c r="M253" s="118"/>
      <c r="N253" s="118"/>
      <c r="O253" s="118"/>
      <c r="P253" s="118"/>
      <c r="Q253" s="118"/>
      <c r="R253" s="118"/>
      <c r="T253" s="118"/>
      <c r="V253" s="118"/>
      <c r="W253" s="118"/>
      <c r="X253" s="118"/>
      <c r="Z253" s="118"/>
      <c r="AB253" s="118"/>
      <c r="AC253" s="118"/>
      <c r="AD253" s="118"/>
      <c r="AE253" s="161">
        <f t="shared" si="6"/>
        <v>0</v>
      </c>
      <c r="AG253" s="118"/>
      <c r="AI253" s="183"/>
      <c r="AK253" s="183"/>
      <c r="AM253" s="118"/>
    </row>
    <row r="254" spans="1:39" x14ac:dyDescent="0.3">
      <c r="A254" s="161">
        <v>244</v>
      </c>
      <c r="B254" s="118"/>
      <c r="C254" s="118"/>
      <c r="D254" s="118"/>
      <c r="E254" s="118"/>
      <c r="F254" s="118"/>
      <c r="G254" s="118"/>
      <c r="I254" s="118"/>
      <c r="J254" s="118"/>
      <c r="K254" s="118"/>
      <c r="L254" s="118"/>
      <c r="M254" s="118"/>
      <c r="N254" s="118"/>
      <c r="O254" s="118"/>
      <c r="P254" s="118"/>
      <c r="Q254" s="118"/>
      <c r="R254" s="118"/>
      <c r="T254" s="118"/>
      <c r="V254" s="118"/>
      <c r="W254" s="118"/>
      <c r="X254" s="118"/>
      <c r="Z254" s="118"/>
      <c r="AB254" s="118"/>
      <c r="AC254" s="118"/>
      <c r="AD254" s="118"/>
      <c r="AE254" s="161">
        <f t="shared" si="6"/>
        <v>0</v>
      </c>
      <c r="AG254" s="118"/>
      <c r="AI254" s="183"/>
      <c r="AK254" s="183"/>
      <c r="AM254" s="118"/>
    </row>
    <row r="255" spans="1:39" x14ac:dyDescent="0.3">
      <c r="A255" s="161">
        <v>245</v>
      </c>
      <c r="B255" s="118"/>
      <c r="C255" s="118"/>
      <c r="D255" s="118"/>
      <c r="E255" s="118"/>
      <c r="F255" s="118"/>
      <c r="G255" s="118"/>
      <c r="I255" s="118"/>
      <c r="J255" s="118"/>
      <c r="K255" s="118"/>
      <c r="L255" s="118"/>
      <c r="M255" s="118"/>
      <c r="N255" s="118"/>
      <c r="O255" s="118"/>
      <c r="P255" s="118"/>
      <c r="Q255" s="118"/>
      <c r="R255" s="118"/>
      <c r="T255" s="118"/>
      <c r="V255" s="118"/>
      <c r="W255" s="118"/>
      <c r="X255" s="118"/>
      <c r="Z255" s="118"/>
      <c r="AB255" s="118"/>
      <c r="AC255" s="118"/>
      <c r="AD255" s="118"/>
      <c r="AE255" s="161">
        <f t="shared" si="6"/>
        <v>0</v>
      </c>
      <c r="AG255" s="118"/>
      <c r="AI255" s="183"/>
      <c r="AK255" s="183"/>
      <c r="AM255" s="118"/>
    </row>
    <row r="256" spans="1:39" x14ac:dyDescent="0.3">
      <c r="A256" s="161">
        <v>246</v>
      </c>
      <c r="B256" s="118"/>
      <c r="C256" s="118"/>
      <c r="D256" s="118"/>
      <c r="E256" s="118"/>
      <c r="F256" s="118"/>
      <c r="G256" s="118"/>
      <c r="I256" s="118"/>
      <c r="J256" s="118"/>
      <c r="K256" s="118"/>
      <c r="L256" s="118"/>
      <c r="M256" s="118"/>
      <c r="N256" s="118"/>
      <c r="O256" s="118"/>
      <c r="P256" s="118"/>
      <c r="Q256" s="118"/>
      <c r="R256" s="118"/>
      <c r="T256" s="118"/>
      <c r="V256" s="118"/>
      <c r="W256" s="118"/>
      <c r="X256" s="118"/>
      <c r="Z256" s="118"/>
      <c r="AB256" s="118"/>
      <c r="AC256" s="118"/>
      <c r="AD256" s="118"/>
      <c r="AE256" s="161">
        <f t="shared" si="6"/>
        <v>0</v>
      </c>
      <c r="AG256" s="118"/>
      <c r="AI256" s="183"/>
      <c r="AK256" s="183"/>
      <c r="AM256" s="118"/>
    </row>
    <row r="257" spans="1:39" x14ac:dyDescent="0.3">
      <c r="A257" s="161">
        <v>247</v>
      </c>
      <c r="B257" s="118"/>
      <c r="C257" s="118"/>
      <c r="D257" s="118"/>
      <c r="E257" s="118"/>
      <c r="F257" s="118"/>
      <c r="G257" s="118"/>
      <c r="I257" s="118"/>
      <c r="J257" s="118"/>
      <c r="K257" s="118"/>
      <c r="L257" s="118"/>
      <c r="M257" s="118"/>
      <c r="N257" s="118"/>
      <c r="O257" s="118"/>
      <c r="P257" s="118"/>
      <c r="Q257" s="118"/>
      <c r="R257" s="118"/>
      <c r="T257" s="118"/>
      <c r="V257" s="118"/>
      <c r="W257" s="118"/>
      <c r="X257" s="118"/>
      <c r="Z257" s="118"/>
      <c r="AB257" s="118"/>
      <c r="AC257" s="118"/>
      <c r="AD257" s="118"/>
      <c r="AE257" s="161">
        <f t="shared" si="6"/>
        <v>0</v>
      </c>
      <c r="AG257" s="118"/>
      <c r="AI257" s="183"/>
      <c r="AK257" s="183"/>
      <c r="AM257" s="118"/>
    </row>
    <row r="258" spans="1:39" x14ac:dyDescent="0.3">
      <c r="A258" s="161">
        <v>248</v>
      </c>
      <c r="B258" s="118"/>
      <c r="C258" s="118"/>
      <c r="D258" s="118"/>
      <c r="E258" s="118"/>
      <c r="F258" s="118"/>
      <c r="G258" s="118"/>
      <c r="I258" s="118"/>
      <c r="J258" s="118"/>
      <c r="K258" s="118"/>
      <c r="L258" s="118"/>
      <c r="M258" s="118"/>
      <c r="N258" s="118"/>
      <c r="O258" s="118"/>
      <c r="P258" s="118"/>
      <c r="Q258" s="118"/>
      <c r="R258" s="118"/>
      <c r="T258" s="118"/>
      <c r="V258" s="118"/>
      <c r="W258" s="118"/>
      <c r="X258" s="118"/>
      <c r="Z258" s="118"/>
      <c r="AB258" s="118"/>
      <c r="AC258" s="118"/>
      <c r="AD258" s="118"/>
      <c r="AE258" s="161">
        <f t="shared" si="6"/>
        <v>0</v>
      </c>
      <c r="AG258" s="118"/>
      <c r="AI258" s="183"/>
      <c r="AK258" s="183"/>
      <c r="AM258" s="118"/>
    </row>
    <row r="259" spans="1:39" x14ac:dyDescent="0.3">
      <c r="A259" s="161">
        <v>249</v>
      </c>
      <c r="B259" s="118"/>
      <c r="C259" s="118"/>
      <c r="D259" s="118"/>
      <c r="E259" s="118"/>
      <c r="F259" s="118"/>
      <c r="G259" s="118"/>
      <c r="I259" s="118"/>
      <c r="J259" s="118"/>
      <c r="K259" s="118"/>
      <c r="L259" s="118"/>
      <c r="M259" s="118"/>
      <c r="N259" s="118"/>
      <c r="O259" s="118"/>
      <c r="P259" s="118"/>
      <c r="Q259" s="118"/>
      <c r="R259" s="118"/>
      <c r="T259" s="118"/>
      <c r="V259" s="118"/>
      <c r="W259" s="118"/>
      <c r="X259" s="118"/>
      <c r="Z259" s="118"/>
      <c r="AB259" s="118"/>
      <c r="AC259" s="118"/>
      <c r="AD259" s="118"/>
      <c r="AE259" s="161">
        <f t="shared" si="6"/>
        <v>0</v>
      </c>
      <c r="AG259" s="118"/>
      <c r="AI259" s="183"/>
      <c r="AK259" s="183"/>
      <c r="AM259" s="118"/>
    </row>
    <row r="260" spans="1:39" x14ac:dyDescent="0.3">
      <c r="A260" s="161">
        <v>250</v>
      </c>
      <c r="B260" s="118"/>
      <c r="C260" s="118"/>
      <c r="D260" s="118"/>
      <c r="E260" s="118"/>
      <c r="F260" s="118"/>
      <c r="G260" s="118"/>
      <c r="I260" s="118"/>
      <c r="J260" s="118"/>
      <c r="K260" s="118"/>
      <c r="L260" s="118"/>
      <c r="M260" s="118"/>
      <c r="N260" s="118"/>
      <c r="O260" s="118"/>
      <c r="P260" s="118"/>
      <c r="Q260" s="118"/>
      <c r="R260" s="118"/>
      <c r="T260" s="118"/>
      <c r="V260" s="118"/>
      <c r="W260" s="118"/>
      <c r="X260" s="118"/>
      <c r="Z260" s="118"/>
      <c r="AB260" s="118"/>
      <c r="AC260" s="118"/>
      <c r="AD260" s="118"/>
      <c r="AE260" s="161">
        <f t="shared" si="6"/>
        <v>0</v>
      </c>
      <c r="AG260" s="118"/>
      <c r="AI260" s="183"/>
      <c r="AK260" s="183"/>
      <c r="AM260" s="118"/>
    </row>
    <row r="261" spans="1:39" x14ac:dyDescent="0.3">
      <c r="A261" s="161">
        <v>251</v>
      </c>
      <c r="B261" s="118"/>
      <c r="C261" s="118"/>
      <c r="D261" s="118"/>
      <c r="E261" s="118"/>
      <c r="F261" s="118"/>
      <c r="G261" s="118"/>
      <c r="I261" s="118"/>
      <c r="J261" s="118"/>
      <c r="K261" s="118"/>
      <c r="L261" s="118"/>
      <c r="M261" s="118"/>
      <c r="N261" s="118"/>
      <c r="O261" s="118"/>
      <c r="P261" s="118"/>
      <c r="Q261" s="118"/>
      <c r="R261" s="118"/>
      <c r="T261" s="118"/>
      <c r="V261" s="118"/>
      <c r="W261" s="118"/>
      <c r="X261" s="118"/>
      <c r="Z261" s="118"/>
      <c r="AB261" s="118"/>
      <c r="AC261" s="118"/>
      <c r="AD261" s="118"/>
      <c r="AE261" s="161">
        <f t="shared" si="6"/>
        <v>0</v>
      </c>
      <c r="AG261" s="118"/>
      <c r="AI261" s="183"/>
      <c r="AK261" s="183"/>
      <c r="AM261" s="118"/>
    </row>
    <row r="262" spans="1:39" x14ac:dyDescent="0.3">
      <c r="A262" s="161">
        <v>252</v>
      </c>
      <c r="B262" s="118"/>
      <c r="C262" s="118"/>
      <c r="D262" s="118"/>
      <c r="E262" s="118"/>
      <c r="F262" s="118"/>
      <c r="G262" s="118"/>
      <c r="I262" s="118"/>
      <c r="J262" s="118"/>
      <c r="K262" s="118"/>
      <c r="L262" s="118"/>
      <c r="M262" s="118"/>
      <c r="N262" s="118"/>
      <c r="O262" s="118"/>
      <c r="P262" s="118"/>
      <c r="Q262" s="118"/>
      <c r="R262" s="118"/>
      <c r="T262" s="118"/>
      <c r="V262" s="118"/>
      <c r="W262" s="118"/>
      <c r="X262" s="118"/>
      <c r="Z262" s="118"/>
      <c r="AB262" s="118"/>
      <c r="AC262" s="118"/>
      <c r="AD262" s="118"/>
      <c r="AE262" s="161">
        <f t="shared" si="6"/>
        <v>0</v>
      </c>
      <c r="AG262" s="118"/>
      <c r="AI262" s="183"/>
      <c r="AK262" s="183"/>
      <c r="AM262" s="118"/>
    </row>
    <row r="263" spans="1:39" x14ac:dyDescent="0.3">
      <c r="A263" s="161">
        <v>253</v>
      </c>
      <c r="B263" s="118"/>
      <c r="C263" s="118"/>
      <c r="D263" s="118"/>
      <c r="E263" s="118"/>
      <c r="F263" s="118"/>
      <c r="G263" s="118"/>
      <c r="I263" s="118"/>
      <c r="J263" s="118"/>
      <c r="K263" s="118"/>
      <c r="L263" s="118"/>
      <c r="M263" s="118"/>
      <c r="N263" s="118"/>
      <c r="O263" s="118"/>
      <c r="P263" s="118"/>
      <c r="Q263" s="118"/>
      <c r="R263" s="118"/>
      <c r="T263" s="118"/>
      <c r="V263" s="118"/>
      <c r="W263" s="118"/>
      <c r="X263" s="118"/>
      <c r="Z263" s="118"/>
      <c r="AB263" s="118"/>
      <c r="AC263" s="118"/>
      <c r="AD263" s="118"/>
      <c r="AE263" s="161">
        <f t="shared" si="6"/>
        <v>0</v>
      </c>
      <c r="AG263" s="118"/>
      <c r="AI263" s="183"/>
      <c r="AK263" s="183"/>
      <c r="AM263" s="118"/>
    </row>
    <row r="264" spans="1:39" x14ac:dyDescent="0.3">
      <c r="A264" s="161">
        <v>254</v>
      </c>
      <c r="B264" s="118"/>
      <c r="C264" s="118"/>
      <c r="D264" s="118"/>
      <c r="E264" s="118"/>
      <c r="F264" s="118"/>
      <c r="G264" s="118"/>
      <c r="I264" s="118"/>
      <c r="J264" s="118"/>
      <c r="K264" s="118"/>
      <c r="L264" s="118"/>
      <c r="M264" s="118"/>
      <c r="N264" s="118"/>
      <c r="O264" s="118"/>
      <c r="P264" s="118"/>
      <c r="Q264" s="118"/>
      <c r="R264" s="118"/>
      <c r="T264" s="118"/>
      <c r="V264" s="118"/>
      <c r="W264" s="118"/>
      <c r="X264" s="118"/>
      <c r="Z264" s="118"/>
      <c r="AB264" s="118"/>
      <c r="AC264" s="118"/>
      <c r="AD264" s="118"/>
      <c r="AE264" s="161">
        <f t="shared" si="6"/>
        <v>0</v>
      </c>
      <c r="AG264" s="118"/>
      <c r="AI264" s="183"/>
      <c r="AK264" s="183"/>
      <c r="AM264" s="118"/>
    </row>
    <row r="265" spans="1:39" x14ac:dyDescent="0.3">
      <c r="A265" s="161">
        <v>255</v>
      </c>
      <c r="B265" s="118"/>
      <c r="C265" s="118"/>
      <c r="D265" s="118"/>
      <c r="E265" s="118"/>
      <c r="F265" s="118"/>
      <c r="G265" s="118"/>
      <c r="I265" s="118"/>
      <c r="J265" s="118"/>
      <c r="K265" s="118"/>
      <c r="L265" s="118"/>
      <c r="M265" s="118"/>
      <c r="N265" s="118"/>
      <c r="O265" s="118"/>
      <c r="P265" s="118"/>
      <c r="Q265" s="118"/>
      <c r="R265" s="118"/>
      <c r="T265" s="118"/>
      <c r="V265" s="118"/>
      <c r="W265" s="118"/>
      <c r="X265" s="118"/>
      <c r="Z265" s="118"/>
      <c r="AB265" s="118"/>
      <c r="AC265" s="118"/>
      <c r="AD265" s="118"/>
      <c r="AE265" s="161">
        <f t="shared" si="6"/>
        <v>0</v>
      </c>
      <c r="AG265" s="118"/>
      <c r="AI265" s="183"/>
      <c r="AK265" s="183"/>
      <c r="AM265" s="118"/>
    </row>
    <row r="266" spans="1:39" x14ac:dyDescent="0.3">
      <c r="A266" s="161">
        <v>256</v>
      </c>
      <c r="B266" s="118"/>
      <c r="C266" s="118"/>
      <c r="D266" s="118"/>
      <c r="E266" s="118"/>
      <c r="F266" s="118"/>
      <c r="G266" s="118"/>
      <c r="I266" s="118"/>
      <c r="J266" s="118"/>
      <c r="K266" s="118"/>
      <c r="L266" s="118"/>
      <c r="M266" s="118"/>
      <c r="N266" s="118"/>
      <c r="O266" s="118"/>
      <c r="P266" s="118"/>
      <c r="Q266" s="118"/>
      <c r="R266" s="118"/>
      <c r="T266" s="118"/>
      <c r="V266" s="118"/>
      <c r="W266" s="118"/>
      <c r="X266" s="118"/>
      <c r="Z266" s="118"/>
      <c r="AB266" s="118"/>
      <c r="AC266" s="118"/>
      <c r="AD266" s="118"/>
      <c r="AE266" s="161">
        <f t="shared" si="6"/>
        <v>0</v>
      </c>
      <c r="AG266" s="118"/>
      <c r="AI266" s="183"/>
      <c r="AK266" s="183"/>
      <c r="AM266" s="118"/>
    </row>
    <row r="267" spans="1:39" x14ac:dyDescent="0.3">
      <c r="A267" s="161">
        <v>257</v>
      </c>
      <c r="B267" s="118"/>
      <c r="C267" s="118"/>
      <c r="D267" s="118"/>
      <c r="E267" s="118"/>
      <c r="F267" s="118"/>
      <c r="G267" s="118"/>
      <c r="I267" s="118"/>
      <c r="J267" s="118"/>
      <c r="K267" s="118"/>
      <c r="L267" s="118"/>
      <c r="M267" s="118"/>
      <c r="N267" s="118"/>
      <c r="O267" s="118"/>
      <c r="P267" s="118"/>
      <c r="Q267" s="118"/>
      <c r="R267" s="118"/>
      <c r="T267" s="118"/>
      <c r="V267" s="118"/>
      <c r="W267" s="118"/>
      <c r="X267" s="118"/>
      <c r="Z267" s="118"/>
      <c r="AB267" s="118"/>
      <c r="AC267" s="118"/>
      <c r="AD267" s="118"/>
      <c r="AE267" s="161">
        <f t="shared" ref="AE267:AE330" si="7">IF(E267=0,D267,0)</f>
        <v>0</v>
      </c>
      <c r="AG267" s="118"/>
      <c r="AI267" s="183"/>
      <c r="AK267" s="183"/>
      <c r="AM267" s="118"/>
    </row>
    <row r="268" spans="1:39" x14ac:dyDescent="0.3">
      <c r="A268" s="161">
        <v>258</v>
      </c>
      <c r="B268" s="118"/>
      <c r="C268" s="118"/>
      <c r="D268" s="118"/>
      <c r="E268" s="118"/>
      <c r="F268" s="118"/>
      <c r="G268" s="118"/>
      <c r="I268" s="118"/>
      <c r="J268" s="118"/>
      <c r="K268" s="118"/>
      <c r="L268" s="118"/>
      <c r="M268" s="118"/>
      <c r="N268" s="118"/>
      <c r="O268" s="118"/>
      <c r="P268" s="118"/>
      <c r="Q268" s="118"/>
      <c r="R268" s="118"/>
      <c r="T268" s="118"/>
      <c r="V268" s="118"/>
      <c r="W268" s="118"/>
      <c r="X268" s="118"/>
      <c r="Z268" s="118"/>
      <c r="AB268" s="118"/>
      <c r="AC268" s="118"/>
      <c r="AD268" s="118"/>
      <c r="AE268" s="161">
        <f t="shared" si="7"/>
        <v>0</v>
      </c>
      <c r="AG268" s="118"/>
      <c r="AI268" s="183"/>
      <c r="AK268" s="183"/>
      <c r="AM268" s="118"/>
    </row>
    <row r="269" spans="1:39" x14ac:dyDescent="0.3">
      <c r="A269" s="161">
        <v>259</v>
      </c>
      <c r="B269" s="118"/>
      <c r="C269" s="118"/>
      <c r="D269" s="118"/>
      <c r="E269" s="118"/>
      <c r="F269" s="118"/>
      <c r="G269" s="118"/>
      <c r="I269" s="118"/>
      <c r="J269" s="118"/>
      <c r="K269" s="118"/>
      <c r="L269" s="118"/>
      <c r="M269" s="118"/>
      <c r="N269" s="118"/>
      <c r="O269" s="118"/>
      <c r="P269" s="118"/>
      <c r="Q269" s="118"/>
      <c r="R269" s="118"/>
      <c r="T269" s="118"/>
      <c r="V269" s="118"/>
      <c r="W269" s="118"/>
      <c r="X269" s="118"/>
      <c r="Z269" s="118"/>
      <c r="AB269" s="118"/>
      <c r="AC269" s="118"/>
      <c r="AD269" s="118"/>
      <c r="AE269" s="161">
        <f t="shared" si="7"/>
        <v>0</v>
      </c>
      <c r="AG269" s="118"/>
      <c r="AI269" s="183"/>
      <c r="AK269" s="183"/>
      <c r="AM269" s="118"/>
    </row>
    <row r="270" spans="1:39" x14ac:dyDescent="0.3">
      <c r="A270" s="161">
        <v>260</v>
      </c>
      <c r="B270" s="118"/>
      <c r="C270" s="118"/>
      <c r="D270" s="118"/>
      <c r="E270" s="118"/>
      <c r="F270" s="118"/>
      <c r="G270" s="118"/>
      <c r="I270" s="118"/>
      <c r="J270" s="118"/>
      <c r="K270" s="118"/>
      <c r="L270" s="118"/>
      <c r="M270" s="118"/>
      <c r="N270" s="118"/>
      <c r="O270" s="118"/>
      <c r="P270" s="118"/>
      <c r="Q270" s="118"/>
      <c r="R270" s="118"/>
      <c r="T270" s="118"/>
      <c r="V270" s="118"/>
      <c r="W270" s="118"/>
      <c r="X270" s="118"/>
      <c r="Z270" s="118"/>
      <c r="AB270" s="118"/>
      <c r="AC270" s="118"/>
      <c r="AD270" s="118"/>
      <c r="AE270" s="161">
        <f t="shared" si="7"/>
        <v>0</v>
      </c>
      <c r="AG270" s="118"/>
      <c r="AI270" s="183"/>
      <c r="AK270" s="183"/>
      <c r="AM270" s="118"/>
    </row>
    <row r="271" spans="1:39" x14ac:dyDescent="0.3">
      <c r="A271" s="161">
        <v>261</v>
      </c>
      <c r="B271" s="118"/>
      <c r="C271" s="118"/>
      <c r="D271" s="118"/>
      <c r="E271" s="118"/>
      <c r="F271" s="118"/>
      <c r="G271" s="118"/>
      <c r="I271" s="118"/>
      <c r="J271" s="118"/>
      <c r="K271" s="118"/>
      <c r="L271" s="118"/>
      <c r="M271" s="118"/>
      <c r="N271" s="118"/>
      <c r="O271" s="118"/>
      <c r="P271" s="118"/>
      <c r="Q271" s="118"/>
      <c r="R271" s="118"/>
      <c r="T271" s="118"/>
      <c r="V271" s="118"/>
      <c r="W271" s="118"/>
      <c r="X271" s="118"/>
      <c r="Z271" s="118"/>
      <c r="AB271" s="118"/>
      <c r="AC271" s="118"/>
      <c r="AD271" s="118"/>
      <c r="AE271" s="161">
        <f t="shared" si="7"/>
        <v>0</v>
      </c>
      <c r="AG271" s="118"/>
      <c r="AI271" s="183"/>
      <c r="AK271" s="183"/>
      <c r="AM271" s="118"/>
    </row>
    <row r="272" spans="1:39" x14ac:dyDescent="0.3">
      <c r="A272" s="161">
        <v>262</v>
      </c>
      <c r="B272" s="118"/>
      <c r="C272" s="118"/>
      <c r="D272" s="118"/>
      <c r="E272" s="118"/>
      <c r="F272" s="118"/>
      <c r="G272" s="118"/>
      <c r="I272" s="118"/>
      <c r="J272" s="118"/>
      <c r="K272" s="118"/>
      <c r="L272" s="118"/>
      <c r="M272" s="118"/>
      <c r="N272" s="118"/>
      <c r="O272" s="118"/>
      <c r="P272" s="118"/>
      <c r="Q272" s="118"/>
      <c r="R272" s="118"/>
      <c r="T272" s="118"/>
      <c r="V272" s="118"/>
      <c r="W272" s="118"/>
      <c r="X272" s="118"/>
      <c r="Z272" s="118"/>
      <c r="AB272" s="118"/>
      <c r="AC272" s="118"/>
      <c r="AD272" s="118"/>
      <c r="AE272" s="161">
        <f t="shared" si="7"/>
        <v>0</v>
      </c>
      <c r="AG272" s="118"/>
      <c r="AI272" s="183"/>
      <c r="AK272" s="183"/>
      <c r="AM272" s="118"/>
    </row>
    <row r="273" spans="1:39" x14ac:dyDescent="0.3">
      <c r="A273" s="161">
        <v>263</v>
      </c>
      <c r="B273" s="118"/>
      <c r="C273" s="118"/>
      <c r="D273" s="118"/>
      <c r="E273" s="118"/>
      <c r="F273" s="118"/>
      <c r="G273" s="118"/>
      <c r="I273" s="118"/>
      <c r="J273" s="118"/>
      <c r="K273" s="118"/>
      <c r="L273" s="118"/>
      <c r="M273" s="118"/>
      <c r="N273" s="118"/>
      <c r="O273" s="118"/>
      <c r="P273" s="118"/>
      <c r="Q273" s="118"/>
      <c r="R273" s="118"/>
      <c r="T273" s="118"/>
      <c r="V273" s="118"/>
      <c r="W273" s="118"/>
      <c r="X273" s="118"/>
      <c r="Z273" s="118"/>
      <c r="AB273" s="118"/>
      <c r="AC273" s="118"/>
      <c r="AD273" s="118"/>
      <c r="AE273" s="161">
        <f t="shared" si="7"/>
        <v>0</v>
      </c>
      <c r="AG273" s="118"/>
      <c r="AI273" s="183"/>
      <c r="AK273" s="183"/>
      <c r="AM273" s="118"/>
    </row>
    <row r="274" spans="1:39" x14ac:dyDescent="0.3">
      <c r="A274" s="161">
        <v>264</v>
      </c>
      <c r="B274" s="118"/>
      <c r="C274" s="118"/>
      <c r="D274" s="118"/>
      <c r="E274" s="118"/>
      <c r="F274" s="118"/>
      <c r="G274" s="118"/>
      <c r="I274" s="118"/>
      <c r="J274" s="118"/>
      <c r="K274" s="118"/>
      <c r="L274" s="118"/>
      <c r="M274" s="118"/>
      <c r="N274" s="118"/>
      <c r="O274" s="118"/>
      <c r="P274" s="118"/>
      <c r="Q274" s="118"/>
      <c r="R274" s="118"/>
      <c r="T274" s="118"/>
      <c r="V274" s="118"/>
      <c r="W274" s="118"/>
      <c r="X274" s="118"/>
      <c r="Z274" s="118"/>
      <c r="AB274" s="118"/>
      <c r="AC274" s="118"/>
      <c r="AD274" s="118"/>
      <c r="AE274" s="161">
        <f t="shared" si="7"/>
        <v>0</v>
      </c>
      <c r="AG274" s="118"/>
      <c r="AI274" s="183"/>
      <c r="AK274" s="183"/>
      <c r="AM274" s="118"/>
    </row>
    <row r="275" spans="1:39" x14ac:dyDescent="0.3">
      <c r="A275" s="161">
        <v>265</v>
      </c>
      <c r="B275" s="118"/>
      <c r="C275" s="118"/>
      <c r="D275" s="118"/>
      <c r="E275" s="118"/>
      <c r="F275" s="118"/>
      <c r="G275" s="118"/>
      <c r="I275" s="118"/>
      <c r="J275" s="118"/>
      <c r="K275" s="118"/>
      <c r="L275" s="118"/>
      <c r="M275" s="118"/>
      <c r="N275" s="118"/>
      <c r="O275" s="118"/>
      <c r="P275" s="118"/>
      <c r="Q275" s="118"/>
      <c r="R275" s="118"/>
      <c r="T275" s="118"/>
      <c r="V275" s="118"/>
      <c r="W275" s="118"/>
      <c r="X275" s="118"/>
      <c r="Z275" s="118"/>
      <c r="AB275" s="118"/>
      <c r="AC275" s="118"/>
      <c r="AD275" s="118"/>
      <c r="AE275" s="161">
        <f t="shared" si="7"/>
        <v>0</v>
      </c>
      <c r="AG275" s="118"/>
      <c r="AI275" s="183"/>
      <c r="AK275" s="183"/>
      <c r="AM275" s="118"/>
    </row>
    <row r="276" spans="1:39" x14ac:dyDescent="0.3">
      <c r="A276" s="161">
        <v>266</v>
      </c>
      <c r="B276" s="118"/>
      <c r="C276" s="118"/>
      <c r="D276" s="118"/>
      <c r="E276" s="118"/>
      <c r="F276" s="118"/>
      <c r="G276" s="118"/>
      <c r="I276" s="118"/>
      <c r="J276" s="118"/>
      <c r="K276" s="118"/>
      <c r="L276" s="118"/>
      <c r="M276" s="118"/>
      <c r="N276" s="118"/>
      <c r="O276" s="118"/>
      <c r="P276" s="118"/>
      <c r="Q276" s="118"/>
      <c r="R276" s="118"/>
      <c r="T276" s="118"/>
      <c r="V276" s="118"/>
      <c r="W276" s="118"/>
      <c r="X276" s="118"/>
      <c r="Z276" s="118"/>
      <c r="AB276" s="118"/>
      <c r="AC276" s="118"/>
      <c r="AD276" s="118"/>
      <c r="AE276" s="161">
        <f t="shared" si="7"/>
        <v>0</v>
      </c>
      <c r="AG276" s="118"/>
      <c r="AI276" s="183"/>
      <c r="AK276" s="183"/>
      <c r="AM276" s="118"/>
    </row>
    <row r="277" spans="1:39" x14ac:dyDescent="0.3">
      <c r="A277" s="161">
        <v>267</v>
      </c>
      <c r="B277" s="118"/>
      <c r="C277" s="118"/>
      <c r="D277" s="118"/>
      <c r="E277" s="118"/>
      <c r="F277" s="118"/>
      <c r="G277" s="118"/>
      <c r="I277" s="118"/>
      <c r="J277" s="118"/>
      <c r="K277" s="118"/>
      <c r="L277" s="118"/>
      <c r="M277" s="118"/>
      <c r="N277" s="118"/>
      <c r="O277" s="118"/>
      <c r="P277" s="118"/>
      <c r="Q277" s="118"/>
      <c r="R277" s="118"/>
      <c r="T277" s="118"/>
      <c r="V277" s="118"/>
      <c r="W277" s="118"/>
      <c r="X277" s="118"/>
      <c r="Z277" s="118"/>
      <c r="AB277" s="118"/>
      <c r="AC277" s="118"/>
      <c r="AD277" s="118"/>
      <c r="AE277" s="161">
        <f t="shared" si="7"/>
        <v>0</v>
      </c>
      <c r="AG277" s="118"/>
      <c r="AI277" s="183"/>
      <c r="AK277" s="183"/>
      <c r="AM277" s="118"/>
    </row>
    <row r="278" spans="1:39" x14ac:dyDescent="0.3">
      <c r="A278" s="161">
        <v>268</v>
      </c>
      <c r="B278" s="118"/>
      <c r="C278" s="118"/>
      <c r="D278" s="118"/>
      <c r="E278" s="118"/>
      <c r="F278" s="118"/>
      <c r="G278" s="118"/>
      <c r="I278" s="118"/>
      <c r="J278" s="118"/>
      <c r="K278" s="118"/>
      <c r="L278" s="118"/>
      <c r="M278" s="118"/>
      <c r="N278" s="118"/>
      <c r="O278" s="118"/>
      <c r="P278" s="118"/>
      <c r="Q278" s="118"/>
      <c r="R278" s="118"/>
      <c r="T278" s="118"/>
      <c r="V278" s="118"/>
      <c r="W278" s="118"/>
      <c r="X278" s="118"/>
      <c r="Z278" s="118"/>
      <c r="AB278" s="118"/>
      <c r="AC278" s="118"/>
      <c r="AD278" s="118"/>
      <c r="AE278" s="161">
        <f t="shared" si="7"/>
        <v>0</v>
      </c>
      <c r="AG278" s="118"/>
      <c r="AI278" s="183"/>
      <c r="AK278" s="183"/>
      <c r="AM278" s="118"/>
    </row>
    <row r="279" spans="1:39" x14ac:dyDescent="0.3">
      <c r="A279" s="161">
        <v>269</v>
      </c>
      <c r="B279" s="118"/>
      <c r="C279" s="118"/>
      <c r="D279" s="118"/>
      <c r="E279" s="118"/>
      <c r="F279" s="118"/>
      <c r="G279" s="118"/>
      <c r="I279" s="118"/>
      <c r="J279" s="118"/>
      <c r="K279" s="118"/>
      <c r="L279" s="118"/>
      <c r="M279" s="118"/>
      <c r="N279" s="118"/>
      <c r="O279" s="118"/>
      <c r="P279" s="118"/>
      <c r="Q279" s="118"/>
      <c r="R279" s="118"/>
      <c r="T279" s="118"/>
      <c r="V279" s="118"/>
      <c r="W279" s="118"/>
      <c r="X279" s="118"/>
      <c r="Z279" s="118"/>
      <c r="AB279" s="118"/>
      <c r="AC279" s="118"/>
      <c r="AD279" s="118"/>
      <c r="AE279" s="161">
        <f t="shared" si="7"/>
        <v>0</v>
      </c>
      <c r="AG279" s="118"/>
      <c r="AI279" s="183"/>
      <c r="AK279" s="183"/>
      <c r="AM279" s="118"/>
    </row>
    <row r="280" spans="1:39" x14ac:dyDescent="0.3">
      <c r="A280" s="161">
        <v>270</v>
      </c>
      <c r="B280" s="118"/>
      <c r="C280" s="118"/>
      <c r="D280" s="118"/>
      <c r="E280" s="118"/>
      <c r="F280" s="118"/>
      <c r="G280" s="118"/>
      <c r="I280" s="118"/>
      <c r="J280" s="118"/>
      <c r="K280" s="118"/>
      <c r="L280" s="118"/>
      <c r="M280" s="118"/>
      <c r="N280" s="118"/>
      <c r="O280" s="118"/>
      <c r="P280" s="118"/>
      <c r="Q280" s="118"/>
      <c r="R280" s="118"/>
      <c r="T280" s="118"/>
      <c r="V280" s="118"/>
      <c r="W280" s="118"/>
      <c r="X280" s="118"/>
      <c r="Z280" s="118"/>
      <c r="AB280" s="118"/>
      <c r="AC280" s="118"/>
      <c r="AD280" s="118"/>
      <c r="AE280" s="161">
        <f t="shared" si="7"/>
        <v>0</v>
      </c>
      <c r="AG280" s="118"/>
      <c r="AI280" s="183"/>
      <c r="AK280" s="183"/>
      <c r="AM280" s="118"/>
    </row>
    <row r="281" spans="1:39" x14ac:dyDescent="0.3">
      <c r="A281" s="161">
        <v>271</v>
      </c>
      <c r="B281" s="118"/>
      <c r="C281" s="118"/>
      <c r="D281" s="118"/>
      <c r="E281" s="118"/>
      <c r="F281" s="118"/>
      <c r="G281" s="118"/>
      <c r="I281" s="118"/>
      <c r="J281" s="118"/>
      <c r="K281" s="118"/>
      <c r="L281" s="118"/>
      <c r="M281" s="118"/>
      <c r="N281" s="118"/>
      <c r="O281" s="118"/>
      <c r="P281" s="118"/>
      <c r="Q281" s="118"/>
      <c r="R281" s="118"/>
      <c r="T281" s="118"/>
      <c r="V281" s="118"/>
      <c r="W281" s="118"/>
      <c r="X281" s="118"/>
      <c r="Z281" s="118"/>
      <c r="AB281" s="118"/>
      <c r="AC281" s="118"/>
      <c r="AD281" s="118"/>
      <c r="AE281" s="161">
        <f t="shared" si="7"/>
        <v>0</v>
      </c>
      <c r="AG281" s="118"/>
      <c r="AI281" s="183"/>
      <c r="AK281" s="183"/>
      <c r="AM281" s="118"/>
    </row>
    <row r="282" spans="1:39" x14ac:dyDescent="0.3">
      <c r="A282" s="161">
        <v>272</v>
      </c>
      <c r="B282" s="118"/>
      <c r="C282" s="118"/>
      <c r="D282" s="118"/>
      <c r="E282" s="118"/>
      <c r="F282" s="118"/>
      <c r="G282" s="118"/>
      <c r="I282" s="118"/>
      <c r="J282" s="118"/>
      <c r="K282" s="118"/>
      <c r="L282" s="118"/>
      <c r="M282" s="118"/>
      <c r="N282" s="118"/>
      <c r="O282" s="118"/>
      <c r="P282" s="118"/>
      <c r="Q282" s="118"/>
      <c r="R282" s="118"/>
      <c r="T282" s="118"/>
      <c r="V282" s="118"/>
      <c r="W282" s="118"/>
      <c r="X282" s="118"/>
      <c r="Z282" s="118"/>
      <c r="AB282" s="118"/>
      <c r="AC282" s="118"/>
      <c r="AD282" s="118"/>
      <c r="AE282" s="161">
        <f t="shared" si="7"/>
        <v>0</v>
      </c>
      <c r="AG282" s="118"/>
      <c r="AI282" s="183"/>
      <c r="AK282" s="183"/>
      <c r="AM282" s="118"/>
    </row>
    <row r="283" spans="1:39" x14ac:dyDescent="0.3">
      <c r="A283" s="161">
        <v>273</v>
      </c>
      <c r="B283" s="118"/>
      <c r="C283" s="118"/>
      <c r="D283" s="118"/>
      <c r="E283" s="118"/>
      <c r="F283" s="118"/>
      <c r="G283" s="118"/>
      <c r="I283" s="118"/>
      <c r="J283" s="118"/>
      <c r="K283" s="118"/>
      <c r="L283" s="118"/>
      <c r="M283" s="118"/>
      <c r="N283" s="118"/>
      <c r="O283" s="118"/>
      <c r="P283" s="118"/>
      <c r="Q283" s="118"/>
      <c r="R283" s="118"/>
      <c r="T283" s="118"/>
      <c r="V283" s="118"/>
      <c r="W283" s="118"/>
      <c r="X283" s="118"/>
      <c r="Z283" s="118"/>
      <c r="AB283" s="118"/>
      <c r="AC283" s="118"/>
      <c r="AD283" s="118"/>
      <c r="AE283" s="161">
        <f t="shared" si="7"/>
        <v>0</v>
      </c>
      <c r="AG283" s="118"/>
      <c r="AI283" s="183"/>
      <c r="AK283" s="183"/>
      <c r="AM283" s="118"/>
    </row>
    <row r="284" spans="1:39" x14ac:dyDescent="0.3">
      <c r="A284" s="161">
        <v>274</v>
      </c>
      <c r="B284" s="118"/>
      <c r="C284" s="118"/>
      <c r="D284" s="118"/>
      <c r="E284" s="118"/>
      <c r="F284" s="118"/>
      <c r="G284" s="118"/>
      <c r="I284" s="118"/>
      <c r="J284" s="118"/>
      <c r="K284" s="118"/>
      <c r="L284" s="118"/>
      <c r="M284" s="118"/>
      <c r="N284" s="118"/>
      <c r="O284" s="118"/>
      <c r="P284" s="118"/>
      <c r="Q284" s="118"/>
      <c r="R284" s="118"/>
      <c r="T284" s="118"/>
      <c r="V284" s="118"/>
      <c r="W284" s="118"/>
      <c r="X284" s="118"/>
      <c r="Z284" s="118"/>
      <c r="AB284" s="118"/>
      <c r="AC284" s="118"/>
      <c r="AD284" s="118"/>
      <c r="AE284" s="161">
        <f t="shared" si="7"/>
        <v>0</v>
      </c>
      <c r="AG284" s="118"/>
      <c r="AI284" s="183"/>
      <c r="AK284" s="183"/>
      <c r="AM284" s="118"/>
    </row>
    <row r="285" spans="1:39" x14ac:dyDescent="0.3">
      <c r="A285" s="161">
        <v>275</v>
      </c>
      <c r="B285" s="118"/>
      <c r="C285" s="118"/>
      <c r="D285" s="118"/>
      <c r="E285" s="118"/>
      <c r="F285" s="118"/>
      <c r="G285" s="118"/>
      <c r="I285" s="118"/>
      <c r="J285" s="118"/>
      <c r="K285" s="118"/>
      <c r="L285" s="118"/>
      <c r="M285" s="118"/>
      <c r="N285" s="118"/>
      <c r="O285" s="118"/>
      <c r="P285" s="118"/>
      <c r="Q285" s="118"/>
      <c r="R285" s="118"/>
      <c r="T285" s="118"/>
      <c r="V285" s="118"/>
      <c r="W285" s="118"/>
      <c r="X285" s="118"/>
      <c r="Z285" s="118"/>
      <c r="AB285" s="118"/>
      <c r="AC285" s="118"/>
      <c r="AD285" s="118"/>
      <c r="AE285" s="161">
        <f t="shared" si="7"/>
        <v>0</v>
      </c>
      <c r="AG285" s="118"/>
      <c r="AI285" s="183"/>
      <c r="AK285" s="183"/>
      <c r="AM285" s="118"/>
    </row>
    <row r="286" spans="1:39" x14ac:dyDescent="0.3">
      <c r="A286" s="161">
        <v>276</v>
      </c>
      <c r="B286" s="118"/>
      <c r="C286" s="118"/>
      <c r="D286" s="118"/>
      <c r="E286" s="118"/>
      <c r="F286" s="118"/>
      <c r="G286" s="118"/>
      <c r="I286" s="118"/>
      <c r="J286" s="118"/>
      <c r="K286" s="118"/>
      <c r="L286" s="118"/>
      <c r="M286" s="118"/>
      <c r="N286" s="118"/>
      <c r="O286" s="118"/>
      <c r="P286" s="118"/>
      <c r="Q286" s="118"/>
      <c r="R286" s="118"/>
      <c r="T286" s="118"/>
      <c r="V286" s="118"/>
      <c r="W286" s="118"/>
      <c r="X286" s="118"/>
      <c r="Z286" s="118"/>
      <c r="AB286" s="118"/>
      <c r="AC286" s="118"/>
      <c r="AD286" s="118"/>
      <c r="AE286" s="161">
        <f t="shared" si="7"/>
        <v>0</v>
      </c>
      <c r="AG286" s="118"/>
      <c r="AI286" s="183"/>
      <c r="AK286" s="183"/>
      <c r="AM286" s="118"/>
    </row>
    <row r="287" spans="1:39" x14ac:dyDescent="0.3">
      <c r="A287" s="161">
        <v>277</v>
      </c>
      <c r="B287" s="118"/>
      <c r="C287" s="118"/>
      <c r="D287" s="118"/>
      <c r="E287" s="118"/>
      <c r="F287" s="118"/>
      <c r="G287" s="118"/>
      <c r="I287" s="118"/>
      <c r="J287" s="118"/>
      <c r="K287" s="118"/>
      <c r="L287" s="118"/>
      <c r="M287" s="118"/>
      <c r="N287" s="118"/>
      <c r="O287" s="118"/>
      <c r="P287" s="118"/>
      <c r="Q287" s="118"/>
      <c r="R287" s="118"/>
      <c r="T287" s="118"/>
      <c r="V287" s="118"/>
      <c r="W287" s="118"/>
      <c r="X287" s="118"/>
      <c r="Z287" s="118"/>
      <c r="AB287" s="118"/>
      <c r="AC287" s="118"/>
      <c r="AD287" s="118"/>
      <c r="AE287" s="161">
        <f t="shared" si="7"/>
        <v>0</v>
      </c>
      <c r="AG287" s="118"/>
      <c r="AI287" s="183"/>
      <c r="AK287" s="183"/>
      <c r="AM287" s="118"/>
    </row>
    <row r="288" spans="1:39" x14ac:dyDescent="0.3">
      <c r="A288" s="161">
        <v>278</v>
      </c>
      <c r="B288" s="118"/>
      <c r="C288" s="118"/>
      <c r="D288" s="118"/>
      <c r="E288" s="118"/>
      <c r="F288" s="118"/>
      <c r="G288" s="118"/>
      <c r="I288" s="118"/>
      <c r="J288" s="118"/>
      <c r="K288" s="118"/>
      <c r="L288" s="118"/>
      <c r="M288" s="118"/>
      <c r="N288" s="118"/>
      <c r="O288" s="118"/>
      <c r="P288" s="118"/>
      <c r="Q288" s="118"/>
      <c r="R288" s="118"/>
      <c r="T288" s="118"/>
      <c r="V288" s="118"/>
      <c r="W288" s="118"/>
      <c r="X288" s="118"/>
      <c r="Z288" s="118"/>
      <c r="AB288" s="118"/>
      <c r="AC288" s="118"/>
      <c r="AD288" s="118"/>
      <c r="AE288" s="161">
        <f t="shared" si="7"/>
        <v>0</v>
      </c>
      <c r="AG288" s="118"/>
      <c r="AI288" s="183"/>
      <c r="AK288" s="183"/>
      <c r="AM288" s="118"/>
    </row>
    <row r="289" spans="1:39" x14ac:dyDescent="0.3">
      <c r="A289" s="161">
        <v>279</v>
      </c>
      <c r="B289" s="118"/>
      <c r="C289" s="118"/>
      <c r="D289" s="118"/>
      <c r="E289" s="118"/>
      <c r="F289" s="118"/>
      <c r="G289" s="118"/>
      <c r="I289" s="118"/>
      <c r="J289" s="118"/>
      <c r="K289" s="118"/>
      <c r="L289" s="118"/>
      <c r="M289" s="118"/>
      <c r="N289" s="118"/>
      <c r="O289" s="118"/>
      <c r="P289" s="118"/>
      <c r="Q289" s="118"/>
      <c r="R289" s="118"/>
      <c r="T289" s="118"/>
      <c r="V289" s="118"/>
      <c r="W289" s="118"/>
      <c r="X289" s="118"/>
      <c r="Z289" s="118"/>
      <c r="AB289" s="118"/>
      <c r="AC289" s="118"/>
      <c r="AD289" s="118"/>
      <c r="AE289" s="161">
        <f t="shared" si="7"/>
        <v>0</v>
      </c>
      <c r="AG289" s="118"/>
      <c r="AI289" s="183"/>
      <c r="AK289" s="183"/>
      <c r="AM289" s="118"/>
    </row>
    <row r="290" spans="1:39" x14ac:dyDescent="0.3">
      <c r="A290" s="161">
        <v>280</v>
      </c>
      <c r="B290" s="118"/>
      <c r="C290" s="118"/>
      <c r="D290" s="118"/>
      <c r="E290" s="118"/>
      <c r="F290" s="118"/>
      <c r="G290" s="118"/>
      <c r="I290" s="118"/>
      <c r="J290" s="118"/>
      <c r="K290" s="118"/>
      <c r="L290" s="118"/>
      <c r="M290" s="118"/>
      <c r="N290" s="118"/>
      <c r="O290" s="118"/>
      <c r="P290" s="118"/>
      <c r="Q290" s="118"/>
      <c r="R290" s="118"/>
      <c r="T290" s="118"/>
      <c r="V290" s="118"/>
      <c r="W290" s="118"/>
      <c r="X290" s="118"/>
      <c r="Z290" s="118"/>
      <c r="AB290" s="118"/>
      <c r="AC290" s="118"/>
      <c r="AD290" s="118"/>
      <c r="AE290" s="161">
        <f t="shared" si="7"/>
        <v>0</v>
      </c>
      <c r="AG290" s="118"/>
      <c r="AI290" s="183"/>
      <c r="AK290" s="183"/>
      <c r="AM290" s="118"/>
    </row>
    <row r="291" spans="1:39" x14ac:dyDescent="0.3">
      <c r="A291" s="161">
        <v>281</v>
      </c>
      <c r="B291" s="118"/>
      <c r="C291" s="118"/>
      <c r="D291" s="118"/>
      <c r="E291" s="118"/>
      <c r="F291" s="118"/>
      <c r="G291" s="118"/>
      <c r="I291" s="118"/>
      <c r="J291" s="118"/>
      <c r="K291" s="118"/>
      <c r="L291" s="118"/>
      <c r="M291" s="118"/>
      <c r="N291" s="118"/>
      <c r="O291" s="118"/>
      <c r="P291" s="118"/>
      <c r="Q291" s="118"/>
      <c r="R291" s="118"/>
      <c r="T291" s="118"/>
      <c r="V291" s="118"/>
      <c r="W291" s="118"/>
      <c r="X291" s="118"/>
      <c r="Z291" s="118"/>
      <c r="AB291" s="118"/>
      <c r="AC291" s="118"/>
      <c r="AD291" s="118"/>
      <c r="AE291" s="161">
        <f t="shared" si="7"/>
        <v>0</v>
      </c>
      <c r="AG291" s="118"/>
      <c r="AI291" s="183"/>
      <c r="AK291" s="183"/>
      <c r="AM291" s="118"/>
    </row>
    <row r="292" spans="1:39" x14ac:dyDescent="0.3">
      <c r="A292" s="161">
        <v>282</v>
      </c>
      <c r="B292" s="118"/>
      <c r="C292" s="118"/>
      <c r="D292" s="118"/>
      <c r="E292" s="118"/>
      <c r="F292" s="118"/>
      <c r="G292" s="118"/>
      <c r="I292" s="118"/>
      <c r="J292" s="118"/>
      <c r="K292" s="118"/>
      <c r="L292" s="118"/>
      <c r="M292" s="118"/>
      <c r="N292" s="118"/>
      <c r="O292" s="118"/>
      <c r="P292" s="118"/>
      <c r="Q292" s="118"/>
      <c r="R292" s="118"/>
      <c r="T292" s="118"/>
      <c r="V292" s="118"/>
      <c r="W292" s="118"/>
      <c r="X292" s="118"/>
      <c r="Z292" s="118"/>
      <c r="AB292" s="118"/>
      <c r="AC292" s="118"/>
      <c r="AD292" s="118"/>
      <c r="AE292" s="161">
        <f t="shared" si="7"/>
        <v>0</v>
      </c>
      <c r="AG292" s="118"/>
      <c r="AI292" s="183"/>
      <c r="AK292" s="183"/>
      <c r="AM292" s="118"/>
    </row>
    <row r="293" spans="1:39" x14ac:dyDescent="0.3">
      <c r="A293" s="161">
        <v>283</v>
      </c>
      <c r="B293" s="118"/>
      <c r="C293" s="118"/>
      <c r="D293" s="118"/>
      <c r="E293" s="118"/>
      <c r="F293" s="118"/>
      <c r="G293" s="118"/>
      <c r="I293" s="118"/>
      <c r="J293" s="118"/>
      <c r="K293" s="118"/>
      <c r="L293" s="118"/>
      <c r="M293" s="118"/>
      <c r="N293" s="118"/>
      <c r="O293" s="118"/>
      <c r="P293" s="118"/>
      <c r="Q293" s="118"/>
      <c r="R293" s="118"/>
      <c r="T293" s="118"/>
      <c r="V293" s="118"/>
      <c r="W293" s="118"/>
      <c r="X293" s="118"/>
      <c r="Z293" s="118"/>
      <c r="AB293" s="118"/>
      <c r="AC293" s="118"/>
      <c r="AD293" s="118"/>
      <c r="AE293" s="161">
        <f t="shared" si="7"/>
        <v>0</v>
      </c>
      <c r="AG293" s="118"/>
      <c r="AI293" s="183"/>
      <c r="AK293" s="183"/>
      <c r="AM293" s="118"/>
    </row>
    <row r="294" spans="1:39" x14ac:dyDescent="0.3">
      <c r="A294" s="161">
        <v>284</v>
      </c>
      <c r="B294" s="118"/>
      <c r="C294" s="118"/>
      <c r="D294" s="118"/>
      <c r="E294" s="118"/>
      <c r="F294" s="118"/>
      <c r="G294" s="118"/>
      <c r="I294" s="118"/>
      <c r="J294" s="118"/>
      <c r="K294" s="118"/>
      <c r="L294" s="118"/>
      <c r="M294" s="118"/>
      <c r="N294" s="118"/>
      <c r="O294" s="118"/>
      <c r="P294" s="118"/>
      <c r="Q294" s="118"/>
      <c r="R294" s="118"/>
      <c r="T294" s="118"/>
      <c r="V294" s="118"/>
      <c r="W294" s="118"/>
      <c r="X294" s="118"/>
      <c r="Z294" s="118"/>
      <c r="AB294" s="118"/>
      <c r="AC294" s="118"/>
      <c r="AD294" s="118"/>
      <c r="AE294" s="161">
        <f t="shared" si="7"/>
        <v>0</v>
      </c>
      <c r="AG294" s="118"/>
      <c r="AI294" s="183"/>
      <c r="AK294" s="183"/>
      <c r="AM294" s="118"/>
    </row>
    <row r="295" spans="1:39" x14ac:dyDescent="0.3">
      <c r="A295" s="161">
        <v>285</v>
      </c>
      <c r="B295" s="118"/>
      <c r="C295" s="118"/>
      <c r="D295" s="118"/>
      <c r="E295" s="118"/>
      <c r="F295" s="118"/>
      <c r="G295" s="118"/>
      <c r="I295" s="118"/>
      <c r="J295" s="118"/>
      <c r="K295" s="118"/>
      <c r="L295" s="118"/>
      <c r="M295" s="118"/>
      <c r="N295" s="118"/>
      <c r="O295" s="118"/>
      <c r="P295" s="118"/>
      <c r="Q295" s="118"/>
      <c r="R295" s="118"/>
      <c r="T295" s="118"/>
      <c r="V295" s="118"/>
      <c r="W295" s="118"/>
      <c r="X295" s="118"/>
      <c r="Z295" s="118"/>
      <c r="AB295" s="118"/>
      <c r="AC295" s="118"/>
      <c r="AD295" s="118"/>
      <c r="AE295" s="161">
        <f t="shared" si="7"/>
        <v>0</v>
      </c>
      <c r="AG295" s="118"/>
      <c r="AI295" s="183"/>
      <c r="AK295" s="183"/>
      <c r="AM295" s="118"/>
    </row>
    <row r="296" spans="1:39" x14ac:dyDescent="0.3">
      <c r="A296" s="161">
        <v>286</v>
      </c>
      <c r="B296" s="118"/>
      <c r="C296" s="118"/>
      <c r="D296" s="118"/>
      <c r="E296" s="118"/>
      <c r="F296" s="118"/>
      <c r="G296" s="118"/>
      <c r="I296" s="118"/>
      <c r="J296" s="118"/>
      <c r="K296" s="118"/>
      <c r="L296" s="118"/>
      <c r="M296" s="118"/>
      <c r="N296" s="118"/>
      <c r="O296" s="118"/>
      <c r="P296" s="118"/>
      <c r="Q296" s="118"/>
      <c r="R296" s="118"/>
      <c r="T296" s="118"/>
      <c r="V296" s="118"/>
      <c r="W296" s="118"/>
      <c r="X296" s="118"/>
      <c r="Z296" s="118"/>
      <c r="AB296" s="118"/>
      <c r="AC296" s="118"/>
      <c r="AD296" s="118"/>
      <c r="AE296" s="161">
        <f t="shared" si="7"/>
        <v>0</v>
      </c>
      <c r="AG296" s="118"/>
      <c r="AI296" s="183"/>
      <c r="AK296" s="183"/>
      <c r="AM296" s="118"/>
    </row>
    <row r="297" spans="1:39" x14ac:dyDescent="0.3">
      <c r="A297" s="161">
        <v>287</v>
      </c>
      <c r="B297" s="118"/>
      <c r="C297" s="118"/>
      <c r="D297" s="118"/>
      <c r="E297" s="118"/>
      <c r="F297" s="118"/>
      <c r="G297" s="118"/>
      <c r="I297" s="118"/>
      <c r="J297" s="118"/>
      <c r="K297" s="118"/>
      <c r="L297" s="118"/>
      <c r="M297" s="118"/>
      <c r="N297" s="118"/>
      <c r="O297" s="118"/>
      <c r="P297" s="118"/>
      <c r="Q297" s="118"/>
      <c r="R297" s="118"/>
      <c r="T297" s="118"/>
      <c r="V297" s="118"/>
      <c r="W297" s="118"/>
      <c r="X297" s="118"/>
      <c r="Z297" s="118"/>
      <c r="AB297" s="118"/>
      <c r="AC297" s="118"/>
      <c r="AD297" s="118"/>
      <c r="AE297" s="161">
        <f t="shared" si="7"/>
        <v>0</v>
      </c>
      <c r="AG297" s="118"/>
      <c r="AI297" s="183"/>
      <c r="AK297" s="183"/>
      <c r="AM297" s="118"/>
    </row>
    <row r="298" spans="1:39" x14ac:dyDescent="0.3">
      <c r="A298" s="161">
        <v>288</v>
      </c>
      <c r="B298" s="118"/>
      <c r="C298" s="118"/>
      <c r="D298" s="118"/>
      <c r="E298" s="118"/>
      <c r="F298" s="118"/>
      <c r="G298" s="118"/>
      <c r="I298" s="118"/>
      <c r="J298" s="118"/>
      <c r="K298" s="118"/>
      <c r="L298" s="118"/>
      <c r="M298" s="118"/>
      <c r="N298" s="118"/>
      <c r="O298" s="118"/>
      <c r="P298" s="118"/>
      <c r="Q298" s="118"/>
      <c r="R298" s="118"/>
      <c r="T298" s="118"/>
      <c r="V298" s="118"/>
      <c r="W298" s="118"/>
      <c r="X298" s="118"/>
      <c r="Z298" s="118"/>
      <c r="AB298" s="118"/>
      <c r="AC298" s="118"/>
      <c r="AD298" s="118"/>
      <c r="AE298" s="161">
        <f t="shared" si="7"/>
        <v>0</v>
      </c>
      <c r="AG298" s="118"/>
      <c r="AI298" s="183"/>
      <c r="AK298" s="183"/>
      <c r="AM298" s="118"/>
    </row>
    <row r="299" spans="1:39" x14ac:dyDescent="0.3">
      <c r="A299" s="161">
        <v>289</v>
      </c>
      <c r="B299" s="118"/>
      <c r="C299" s="118"/>
      <c r="D299" s="118"/>
      <c r="E299" s="118"/>
      <c r="F299" s="118"/>
      <c r="G299" s="118"/>
      <c r="I299" s="118"/>
      <c r="J299" s="118"/>
      <c r="K299" s="118"/>
      <c r="L299" s="118"/>
      <c r="M299" s="118"/>
      <c r="N299" s="118"/>
      <c r="O299" s="118"/>
      <c r="P299" s="118"/>
      <c r="Q299" s="118"/>
      <c r="R299" s="118"/>
      <c r="T299" s="118"/>
      <c r="V299" s="118"/>
      <c r="W299" s="118"/>
      <c r="X299" s="118"/>
      <c r="Z299" s="118"/>
      <c r="AB299" s="118"/>
      <c r="AC299" s="118"/>
      <c r="AD299" s="118"/>
      <c r="AE299" s="161">
        <f t="shared" si="7"/>
        <v>0</v>
      </c>
      <c r="AG299" s="118"/>
      <c r="AI299" s="183"/>
      <c r="AK299" s="183"/>
      <c r="AM299" s="118"/>
    </row>
    <row r="300" spans="1:39" x14ac:dyDescent="0.3">
      <c r="A300" s="161">
        <v>290</v>
      </c>
      <c r="B300" s="118"/>
      <c r="C300" s="118"/>
      <c r="D300" s="118"/>
      <c r="E300" s="118"/>
      <c r="F300" s="118"/>
      <c r="G300" s="118"/>
      <c r="I300" s="118"/>
      <c r="J300" s="118"/>
      <c r="K300" s="118"/>
      <c r="L300" s="118"/>
      <c r="M300" s="118"/>
      <c r="N300" s="118"/>
      <c r="O300" s="118"/>
      <c r="P300" s="118"/>
      <c r="Q300" s="118"/>
      <c r="R300" s="118"/>
      <c r="T300" s="118"/>
      <c r="V300" s="118"/>
      <c r="W300" s="118"/>
      <c r="X300" s="118"/>
      <c r="Z300" s="118"/>
      <c r="AB300" s="118"/>
      <c r="AC300" s="118"/>
      <c r="AD300" s="118"/>
      <c r="AE300" s="161">
        <f t="shared" si="7"/>
        <v>0</v>
      </c>
      <c r="AG300" s="118"/>
      <c r="AI300" s="183"/>
      <c r="AK300" s="183"/>
      <c r="AM300" s="118"/>
    </row>
    <row r="301" spans="1:39" x14ac:dyDescent="0.3">
      <c r="A301" s="161">
        <v>291</v>
      </c>
      <c r="B301" s="118"/>
      <c r="C301" s="118"/>
      <c r="D301" s="118"/>
      <c r="E301" s="118"/>
      <c r="F301" s="118"/>
      <c r="G301" s="118"/>
      <c r="I301" s="118"/>
      <c r="J301" s="118"/>
      <c r="K301" s="118"/>
      <c r="L301" s="118"/>
      <c r="M301" s="118"/>
      <c r="N301" s="118"/>
      <c r="O301" s="118"/>
      <c r="P301" s="118"/>
      <c r="Q301" s="118"/>
      <c r="R301" s="118"/>
      <c r="T301" s="118"/>
      <c r="V301" s="118"/>
      <c r="W301" s="118"/>
      <c r="X301" s="118"/>
      <c r="Z301" s="118"/>
      <c r="AB301" s="118"/>
      <c r="AC301" s="118"/>
      <c r="AD301" s="118"/>
      <c r="AE301" s="161">
        <f t="shared" si="7"/>
        <v>0</v>
      </c>
      <c r="AG301" s="118"/>
      <c r="AI301" s="183"/>
      <c r="AK301" s="183"/>
      <c r="AM301" s="118"/>
    </row>
    <row r="302" spans="1:39" x14ac:dyDescent="0.3">
      <c r="A302" s="161">
        <v>292</v>
      </c>
      <c r="B302" s="118"/>
      <c r="C302" s="118"/>
      <c r="D302" s="118"/>
      <c r="E302" s="118"/>
      <c r="F302" s="118"/>
      <c r="G302" s="118"/>
      <c r="I302" s="118"/>
      <c r="J302" s="118"/>
      <c r="K302" s="118"/>
      <c r="L302" s="118"/>
      <c r="M302" s="118"/>
      <c r="N302" s="118"/>
      <c r="O302" s="118"/>
      <c r="P302" s="118"/>
      <c r="Q302" s="118"/>
      <c r="R302" s="118"/>
      <c r="T302" s="118"/>
      <c r="V302" s="118"/>
      <c r="W302" s="118"/>
      <c r="X302" s="118"/>
      <c r="Z302" s="118"/>
      <c r="AB302" s="118"/>
      <c r="AC302" s="118"/>
      <c r="AD302" s="118"/>
      <c r="AE302" s="161">
        <f t="shared" si="7"/>
        <v>0</v>
      </c>
      <c r="AG302" s="118"/>
      <c r="AI302" s="183"/>
      <c r="AK302" s="183"/>
      <c r="AM302" s="118"/>
    </row>
    <row r="303" spans="1:39" x14ac:dyDescent="0.3">
      <c r="A303" s="161">
        <v>293</v>
      </c>
      <c r="B303" s="118"/>
      <c r="C303" s="118"/>
      <c r="D303" s="118"/>
      <c r="E303" s="118"/>
      <c r="F303" s="118"/>
      <c r="G303" s="118"/>
      <c r="I303" s="118"/>
      <c r="J303" s="118"/>
      <c r="K303" s="118"/>
      <c r="L303" s="118"/>
      <c r="M303" s="118"/>
      <c r="N303" s="118"/>
      <c r="O303" s="118"/>
      <c r="P303" s="118"/>
      <c r="Q303" s="118"/>
      <c r="R303" s="118"/>
      <c r="T303" s="118"/>
      <c r="V303" s="118"/>
      <c r="W303" s="118"/>
      <c r="X303" s="118"/>
      <c r="Z303" s="118"/>
      <c r="AB303" s="118"/>
      <c r="AC303" s="118"/>
      <c r="AD303" s="118"/>
      <c r="AE303" s="161">
        <f t="shared" si="7"/>
        <v>0</v>
      </c>
      <c r="AG303" s="118"/>
      <c r="AI303" s="183"/>
      <c r="AK303" s="183"/>
      <c r="AM303" s="118"/>
    </row>
    <row r="304" spans="1:39" x14ac:dyDescent="0.3">
      <c r="A304" s="161">
        <v>294</v>
      </c>
      <c r="B304" s="118"/>
      <c r="C304" s="118"/>
      <c r="D304" s="118"/>
      <c r="E304" s="118"/>
      <c r="F304" s="118"/>
      <c r="G304" s="118"/>
      <c r="I304" s="118"/>
      <c r="J304" s="118"/>
      <c r="K304" s="118"/>
      <c r="L304" s="118"/>
      <c r="M304" s="118"/>
      <c r="N304" s="118"/>
      <c r="O304" s="118"/>
      <c r="P304" s="118"/>
      <c r="Q304" s="118"/>
      <c r="R304" s="118"/>
      <c r="T304" s="118"/>
      <c r="V304" s="118"/>
      <c r="W304" s="118"/>
      <c r="X304" s="118"/>
      <c r="Z304" s="118"/>
      <c r="AB304" s="118"/>
      <c r="AC304" s="118"/>
      <c r="AD304" s="118"/>
      <c r="AE304" s="161">
        <f t="shared" si="7"/>
        <v>0</v>
      </c>
      <c r="AG304" s="118"/>
      <c r="AI304" s="183"/>
      <c r="AK304" s="183"/>
      <c r="AM304" s="118"/>
    </row>
    <row r="305" spans="1:39" x14ac:dyDescent="0.3">
      <c r="A305" s="161">
        <v>295</v>
      </c>
      <c r="B305" s="118"/>
      <c r="C305" s="118"/>
      <c r="D305" s="118"/>
      <c r="E305" s="118"/>
      <c r="F305" s="118"/>
      <c r="G305" s="118"/>
      <c r="I305" s="118"/>
      <c r="J305" s="118"/>
      <c r="K305" s="118"/>
      <c r="L305" s="118"/>
      <c r="M305" s="118"/>
      <c r="N305" s="118"/>
      <c r="O305" s="118"/>
      <c r="P305" s="118"/>
      <c r="Q305" s="118"/>
      <c r="R305" s="118"/>
      <c r="T305" s="118"/>
      <c r="V305" s="118"/>
      <c r="W305" s="118"/>
      <c r="X305" s="118"/>
      <c r="Z305" s="118"/>
      <c r="AB305" s="118"/>
      <c r="AC305" s="118"/>
      <c r="AD305" s="118"/>
      <c r="AE305" s="161">
        <f t="shared" si="7"/>
        <v>0</v>
      </c>
      <c r="AG305" s="118"/>
      <c r="AI305" s="183"/>
      <c r="AK305" s="183"/>
      <c r="AM305" s="118"/>
    </row>
    <row r="306" spans="1:39" x14ac:dyDescent="0.3">
      <c r="A306" s="161">
        <v>296</v>
      </c>
      <c r="B306" s="118"/>
      <c r="C306" s="118"/>
      <c r="D306" s="118"/>
      <c r="E306" s="118"/>
      <c r="F306" s="118"/>
      <c r="G306" s="118"/>
      <c r="I306" s="118"/>
      <c r="J306" s="118"/>
      <c r="K306" s="118"/>
      <c r="L306" s="118"/>
      <c r="M306" s="118"/>
      <c r="N306" s="118"/>
      <c r="O306" s="118"/>
      <c r="P306" s="118"/>
      <c r="Q306" s="118"/>
      <c r="R306" s="118"/>
      <c r="T306" s="118"/>
      <c r="V306" s="118"/>
      <c r="W306" s="118"/>
      <c r="X306" s="118"/>
      <c r="Z306" s="118"/>
      <c r="AB306" s="118"/>
      <c r="AC306" s="118"/>
      <c r="AD306" s="118"/>
      <c r="AE306" s="161">
        <f t="shared" si="7"/>
        <v>0</v>
      </c>
      <c r="AG306" s="118"/>
      <c r="AI306" s="183"/>
      <c r="AK306" s="183"/>
      <c r="AM306" s="118"/>
    </row>
    <row r="307" spans="1:39" x14ac:dyDescent="0.3">
      <c r="A307" s="161">
        <v>297</v>
      </c>
      <c r="B307" s="118"/>
      <c r="C307" s="118"/>
      <c r="D307" s="118"/>
      <c r="E307" s="118"/>
      <c r="F307" s="118"/>
      <c r="G307" s="118"/>
      <c r="I307" s="118"/>
      <c r="J307" s="118"/>
      <c r="K307" s="118"/>
      <c r="L307" s="118"/>
      <c r="M307" s="118"/>
      <c r="N307" s="118"/>
      <c r="O307" s="118"/>
      <c r="P307" s="118"/>
      <c r="Q307" s="118"/>
      <c r="R307" s="118"/>
      <c r="T307" s="118"/>
      <c r="V307" s="118"/>
      <c r="W307" s="118"/>
      <c r="X307" s="118"/>
      <c r="Z307" s="118"/>
      <c r="AB307" s="118"/>
      <c r="AC307" s="118"/>
      <c r="AD307" s="118"/>
      <c r="AE307" s="161">
        <f t="shared" si="7"/>
        <v>0</v>
      </c>
      <c r="AG307" s="118"/>
      <c r="AI307" s="183"/>
      <c r="AK307" s="183"/>
      <c r="AM307" s="118"/>
    </row>
    <row r="308" spans="1:39" x14ac:dyDescent="0.3">
      <c r="A308" s="161">
        <v>298</v>
      </c>
      <c r="B308" s="118"/>
      <c r="C308" s="118"/>
      <c r="D308" s="118"/>
      <c r="E308" s="118"/>
      <c r="F308" s="118"/>
      <c r="G308" s="118"/>
      <c r="I308" s="118"/>
      <c r="J308" s="118"/>
      <c r="K308" s="118"/>
      <c r="L308" s="118"/>
      <c r="M308" s="118"/>
      <c r="N308" s="118"/>
      <c r="O308" s="118"/>
      <c r="P308" s="118"/>
      <c r="Q308" s="118"/>
      <c r="R308" s="118"/>
      <c r="T308" s="118"/>
      <c r="V308" s="118"/>
      <c r="W308" s="118"/>
      <c r="X308" s="118"/>
      <c r="Z308" s="118"/>
      <c r="AB308" s="118"/>
      <c r="AC308" s="118"/>
      <c r="AD308" s="118"/>
      <c r="AE308" s="161">
        <f t="shared" si="7"/>
        <v>0</v>
      </c>
      <c r="AG308" s="118"/>
      <c r="AI308" s="183"/>
      <c r="AK308" s="183"/>
      <c r="AM308" s="118"/>
    </row>
    <row r="309" spans="1:39" x14ac:dyDescent="0.3">
      <c r="A309" s="161">
        <v>299</v>
      </c>
      <c r="B309" s="118"/>
      <c r="C309" s="118"/>
      <c r="D309" s="118"/>
      <c r="E309" s="118"/>
      <c r="F309" s="118"/>
      <c r="G309" s="118"/>
      <c r="I309" s="118"/>
      <c r="J309" s="118"/>
      <c r="K309" s="118"/>
      <c r="L309" s="118"/>
      <c r="M309" s="118"/>
      <c r="N309" s="118"/>
      <c r="O309" s="118"/>
      <c r="P309" s="118"/>
      <c r="Q309" s="118"/>
      <c r="R309" s="118"/>
      <c r="T309" s="118"/>
      <c r="V309" s="118"/>
      <c r="W309" s="118"/>
      <c r="X309" s="118"/>
      <c r="Z309" s="118"/>
      <c r="AB309" s="118"/>
      <c r="AC309" s="118"/>
      <c r="AD309" s="118"/>
      <c r="AE309" s="161">
        <f t="shared" si="7"/>
        <v>0</v>
      </c>
      <c r="AG309" s="118"/>
      <c r="AI309" s="183"/>
      <c r="AK309" s="183"/>
      <c r="AM309" s="118"/>
    </row>
    <row r="310" spans="1:39" x14ac:dyDescent="0.3">
      <c r="A310" s="161">
        <v>300</v>
      </c>
      <c r="B310" s="118"/>
      <c r="C310" s="118"/>
      <c r="D310" s="118"/>
      <c r="E310" s="118"/>
      <c r="F310" s="118"/>
      <c r="G310" s="118"/>
      <c r="I310" s="118"/>
      <c r="J310" s="118"/>
      <c r="K310" s="118"/>
      <c r="L310" s="118"/>
      <c r="M310" s="118"/>
      <c r="N310" s="118"/>
      <c r="O310" s="118"/>
      <c r="P310" s="118"/>
      <c r="Q310" s="118"/>
      <c r="R310" s="118"/>
      <c r="T310" s="118"/>
      <c r="V310" s="118"/>
      <c r="W310" s="118"/>
      <c r="X310" s="118"/>
      <c r="Z310" s="118"/>
      <c r="AB310" s="118"/>
      <c r="AC310" s="118"/>
      <c r="AD310" s="118"/>
      <c r="AE310" s="161">
        <f t="shared" si="7"/>
        <v>0</v>
      </c>
      <c r="AG310" s="118"/>
      <c r="AI310" s="183"/>
      <c r="AK310" s="183"/>
      <c r="AM310" s="118"/>
    </row>
    <row r="311" spans="1:39" x14ac:dyDescent="0.3">
      <c r="A311" s="161">
        <v>301</v>
      </c>
      <c r="B311" s="118"/>
      <c r="C311" s="118"/>
      <c r="D311" s="118"/>
      <c r="E311" s="118"/>
      <c r="F311" s="118"/>
      <c r="G311" s="118"/>
      <c r="I311" s="118"/>
      <c r="J311" s="118"/>
      <c r="K311" s="118"/>
      <c r="L311" s="118"/>
      <c r="M311" s="118"/>
      <c r="N311" s="118"/>
      <c r="O311" s="118"/>
      <c r="P311" s="118"/>
      <c r="Q311" s="118"/>
      <c r="R311" s="118"/>
      <c r="T311" s="118"/>
      <c r="V311" s="118"/>
      <c r="W311" s="118"/>
      <c r="X311" s="118"/>
      <c r="Z311" s="118"/>
      <c r="AB311" s="118"/>
      <c r="AC311" s="118"/>
      <c r="AD311" s="118"/>
      <c r="AE311" s="161">
        <f t="shared" si="7"/>
        <v>0</v>
      </c>
      <c r="AG311" s="118"/>
      <c r="AI311" s="183"/>
      <c r="AK311" s="183"/>
      <c r="AM311" s="118"/>
    </row>
    <row r="312" spans="1:39" x14ac:dyDescent="0.3">
      <c r="A312" s="161">
        <v>302</v>
      </c>
      <c r="B312" s="118"/>
      <c r="C312" s="118"/>
      <c r="D312" s="118"/>
      <c r="E312" s="118"/>
      <c r="F312" s="118"/>
      <c r="G312" s="118"/>
      <c r="I312" s="118"/>
      <c r="J312" s="118"/>
      <c r="K312" s="118"/>
      <c r="L312" s="118"/>
      <c r="M312" s="118"/>
      <c r="N312" s="118"/>
      <c r="O312" s="118"/>
      <c r="P312" s="118"/>
      <c r="Q312" s="118"/>
      <c r="R312" s="118"/>
      <c r="T312" s="118"/>
      <c r="V312" s="118"/>
      <c r="W312" s="118"/>
      <c r="X312" s="118"/>
      <c r="Z312" s="118"/>
      <c r="AB312" s="118"/>
      <c r="AC312" s="118"/>
      <c r="AD312" s="118"/>
      <c r="AE312" s="161">
        <f t="shared" si="7"/>
        <v>0</v>
      </c>
      <c r="AG312" s="118"/>
      <c r="AI312" s="183"/>
      <c r="AK312" s="183"/>
      <c r="AM312" s="118"/>
    </row>
    <row r="313" spans="1:39" x14ac:dyDescent="0.3">
      <c r="A313" s="161">
        <v>303</v>
      </c>
      <c r="B313" s="118"/>
      <c r="C313" s="118"/>
      <c r="D313" s="118"/>
      <c r="E313" s="118"/>
      <c r="F313" s="118"/>
      <c r="G313" s="118"/>
      <c r="I313" s="118"/>
      <c r="J313" s="118"/>
      <c r="K313" s="118"/>
      <c r="L313" s="118"/>
      <c r="M313" s="118"/>
      <c r="N313" s="118"/>
      <c r="O313" s="118"/>
      <c r="P313" s="118"/>
      <c r="Q313" s="118"/>
      <c r="R313" s="118"/>
      <c r="T313" s="118"/>
      <c r="V313" s="118"/>
      <c r="W313" s="118"/>
      <c r="X313" s="118"/>
      <c r="Z313" s="118"/>
      <c r="AB313" s="118"/>
      <c r="AC313" s="118"/>
      <c r="AD313" s="118"/>
      <c r="AE313" s="161">
        <f t="shared" si="7"/>
        <v>0</v>
      </c>
      <c r="AG313" s="118"/>
      <c r="AI313" s="183"/>
      <c r="AK313" s="183"/>
      <c r="AM313" s="118"/>
    </row>
    <row r="314" spans="1:39" x14ac:dyDescent="0.3">
      <c r="A314" s="161">
        <v>304</v>
      </c>
      <c r="B314" s="118"/>
      <c r="C314" s="118"/>
      <c r="D314" s="118"/>
      <c r="E314" s="118"/>
      <c r="F314" s="118"/>
      <c r="G314" s="118"/>
      <c r="I314" s="118"/>
      <c r="J314" s="118"/>
      <c r="K314" s="118"/>
      <c r="L314" s="118"/>
      <c r="M314" s="118"/>
      <c r="N314" s="118"/>
      <c r="O314" s="118"/>
      <c r="P314" s="118"/>
      <c r="Q314" s="118"/>
      <c r="R314" s="118"/>
      <c r="T314" s="118"/>
      <c r="V314" s="118"/>
      <c r="W314" s="118"/>
      <c r="X314" s="118"/>
      <c r="Z314" s="118"/>
      <c r="AB314" s="118"/>
      <c r="AC314" s="118"/>
      <c r="AD314" s="118"/>
      <c r="AE314" s="161">
        <f t="shared" si="7"/>
        <v>0</v>
      </c>
      <c r="AG314" s="118"/>
      <c r="AI314" s="183"/>
      <c r="AK314" s="183"/>
      <c r="AM314" s="118"/>
    </row>
    <row r="315" spans="1:39" x14ac:dyDescent="0.3">
      <c r="A315" s="161">
        <v>305</v>
      </c>
      <c r="B315" s="118"/>
      <c r="C315" s="118"/>
      <c r="D315" s="118"/>
      <c r="E315" s="118"/>
      <c r="F315" s="118"/>
      <c r="G315" s="118"/>
      <c r="I315" s="118"/>
      <c r="J315" s="118"/>
      <c r="K315" s="118"/>
      <c r="L315" s="118"/>
      <c r="M315" s="118"/>
      <c r="N315" s="118"/>
      <c r="O315" s="118"/>
      <c r="P315" s="118"/>
      <c r="Q315" s="118"/>
      <c r="R315" s="118"/>
      <c r="T315" s="118"/>
      <c r="V315" s="118"/>
      <c r="W315" s="118"/>
      <c r="X315" s="118"/>
      <c r="Z315" s="118"/>
      <c r="AB315" s="118"/>
      <c r="AC315" s="118"/>
      <c r="AD315" s="118"/>
      <c r="AE315" s="161">
        <f t="shared" si="7"/>
        <v>0</v>
      </c>
      <c r="AG315" s="118"/>
      <c r="AI315" s="183"/>
      <c r="AK315" s="183"/>
      <c r="AM315" s="118"/>
    </row>
    <row r="316" spans="1:39" x14ac:dyDescent="0.3">
      <c r="A316" s="161">
        <v>306</v>
      </c>
      <c r="B316" s="118"/>
      <c r="C316" s="118"/>
      <c r="D316" s="118"/>
      <c r="E316" s="118"/>
      <c r="F316" s="118"/>
      <c r="G316" s="118"/>
      <c r="I316" s="118"/>
      <c r="J316" s="118"/>
      <c r="K316" s="118"/>
      <c r="L316" s="118"/>
      <c r="M316" s="118"/>
      <c r="N316" s="118"/>
      <c r="O316" s="118"/>
      <c r="P316" s="118"/>
      <c r="Q316" s="118"/>
      <c r="R316" s="118"/>
      <c r="T316" s="118"/>
      <c r="V316" s="118"/>
      <c r="W316" s="118"/>
      <c r="X316" s="118"/>
      <c r="Z316" s="118"/>
      <c r="AB316" s="118"/>
      <c r="AC316" s="118"/>
      <c r="AD316" s="118"/>
      <c r="AE316" s="161">
        <f t="shared" si="7"/>
        <v>0</v>
      </c>
      <c r="AG316" s="118"/>
      <c r="AI316" s="183"/>
      <c r="AK316" s="183"/>
      <c r="AM316" s="118"/>
    </row>
    <row r="317" spans="1:39" x14ac:dyDescent="0.3">
      <c r="A317" s="161">
        <v>307</v>
      </c>
      <c r="B317" s="118"/>
      <c r="C317" s="118"/>
      <c r="D317" s="118"/>
      <c r="E317" s="118"/>
      <c r="F317" s="118"/>
      <c r="G317" s="118"/>
      <c r="I317" s="118"/>
      <c r="J317" s="118"/>
      <c r="K317" s="118"/>
      <c r="L317" s="118"/>
      <c r="M317" s="118"/>
      <c r="N317" s="118"/>
      <c r="O317" s="118"/>
      <c r="P317" s="118"/>
      <c r="Q317" s="118"/>
      <c r="R317" s="118"/>
      <c r="T317" s="118"/>
      <c r="V317" s="118"/>
      <c r="W317" s="118"/>
      <c r="X317" s="118"/>
      <c r="Z317" s="118"/>
      <c r="AB317" s="118"/>
      <c r="AC317" s="118"/>
      <c r="AD317" s="118"/>
      <c r="AE317" s="161">
        <f t="shared" si="7"/>
        <v>0</v>
      </c>
      <c r="AG317" s="118"/>
      <c r="AI317" s="183"/>
      <c r="AK317" s="183"/>
      <c r="AM317" s="118"/>
    </row>
    <row r="318" spans="1:39" x14ac:dyDescent="0.3">
      <c r="A318" s="161">
        <v>308</v>
      </c>
      <c r="B318" s="118"/>
      <c r="C318" s="118"/>
      <c r="D318" s="118"/>
      <c r="E318" s="118"/>
      <c r="F318" s="118"/>
      <c r="G318" s="118"/>
      <c r="I318" s="118"/>
      <c r="J318" s="118"/>
      <c r="K318" s="118"/>
      <c r="L318" s="118"/>
      <c r="M318" s="118"/>
      <c r="N318" s="118"/>
      <c r="O318" s="118"/>
      <c r="P318" s="118"/>
      <c r="Q318" s="118"/>
      <c r="R318" s="118"/>
      <c r="T318" s="118"/>
      <c r="V318" s="118"/>
      <c r="W318" s="118"/>
      <c r="X318" s="118"/>
      <c r="Z318" s="118"/>
      <c r="AB318" s="118"/>
      <c r="AC318" s="118"/>
      <c r="AD318" s="118"/>
      <c r="AE318" s="161">
        <f t="shared" si="7"/>
        <v>0</v>
      </c>
      <c r="AG318" s="118"/>
      <c r="AI318" s="183"/>
      <c r="AK318" s="183"/>
      <c r="AM318" s="118"/>
    </row>
    <row r="319" spans="1:39" x14ac:dyDescent="0.3">
      <c r="A319" s="161">
        <v>309</v>
      </c>
      <c r="B319" s="118"/>
      <c r="C319" s="118"/>
      <c r="D319" s="118"/>
      <c r="E319" s="118"/>
      <c r="F319" s="118"/>
      <c r="G319" s="118"/>
      <c r="I319" s="118"/>
      <c r="J319" s="118"/>
      <c r="K319" s="118"/>
      <c r="L319" s="118"/>
      <c r="M319" s="118"/>
      <c r="N319" s="118"/>
      <c r="O319" s="118"/>
      <c r="P319" s="118"/>
      <c r="Q319" s="118"/>
      <c r="R319" s="118"/>
      <c r="T319" s="118"/>
      <c r="V319" s="118"/>
      <c r="W319" s="118"/>
      <c r="X319" s="118"/>
      <c r="Z319" s="118"/>
      <c r="AB319" s="118"/>
      <c r="AC319" s="118"/>
      <c r="AD319" s="118"/>
      <c r="AE319" s="161">
        <f t="shared" si="7"/>
        <v>0</v>
      </c>
      <c r="AG319" s="118"/>
      <c r="AI319" s="183"/>
      <c r="AK319" s="183"/>
      <c r="AM319" s="118"/>
    </row>
    <row r="320" spans="1:39" x14ac:dyDescent="0.3">
      <c r="A320" s="161">
        <v>310</v>
      </c>
      <c r="B320" s="118"/>
      <c r="C320" s="118"/>
      <c r="D320" s="118"/>
      <c r="E320" s="118"/>
      <c r="F320" s="118"/>
      <c r="G320" s="118"/>
      <c r="I320" s="118"/>
      <c r="J320" s="118"/>
      <c r="K320" s="118"/>
      <c r="L320" s="118"/>
      <c r="M320" s="118"/>
      <c r="N320" s="118"/>
      <c r="O320" s="118"/>
      <c r="P320" s="118"/>
      <c r="Q320" s="118"/>
      <c r="R320" s="118"/>
      <c r="T320" s="118"/>
      <c r="V320" s="118"/>
      <c r="W320" s="118"/>
      <c r="X320" s="118"/>
      <c r="Z320" s="118"/>
      <c r="AB320" s="118"/>
      <c r="AC320" s="118"/>
      <c r="AD320" s="118"/>
      <c r="AE320" s="161">
        <f t="shared" si="7"/>
        <v>0</v>
      </c>
      <c r="AG320" s="118"/>
      <c r="AI320" s="183"/>
      <c r="AK320" s="183"/>
      <c r="AM320" s="118"/>
    </row>
    <row r="321" spans="1:39" x14ac:dyDescent="0.3">
      <c r="A321" s="161">
        <v>311</v>
      </c>
      <c r="B321" s="118"/>
      <c r="C321" s="118"/>
      <c r="D321" s="118"/>
      <c r="E321" s="118"/>
      <c r="F321" s="118"/>
      <c r="G321" s="118"/>
      <c r="I321" s="118"/>
      <c r="J321" s="118"/>
      <c r="K321" s="118"/>
      <c r="L321" s="118"/>
      <c r="M321" s="118"/>
      <c r="N321" s="118"/>
      <c r="O321" s="118"/>
      <c r="P321" s="118"/>
      <c r="Q321" s="118"/>
      <c r="R321" s="118"/>
      <c r="T321" s="118"/>
      <c r="V321" s="118"/>
      <c r="W321" s="118"/>
      <c r="X321" s="118"/>
      <c r="Z321" s="118"/>
      <c r="AB321" s="118"/>
      <c r="AC321" s="118"/>
      <c r="AD321" s="118"/>
      <c r="AE321" s="161">
        <f t="shared" si="7"/>
        <v>0</v>
      </c>
      <c r="AG321" s="118"/>
      <c r="AI321" s="183"/>
      <c r="AK321" s="183"/>
      <c r="AM321" s="118"/>
    </row>
    <row r="322" spans="1:39" x14ac:dyDescent="0.3">
      <c r="A322" s="161">
        <v>312</v>
      </c>
      <c r="B322" s="118"/>
      <c r="C322" s="118"/>
      <c r="D322" s="118"/>
      <c r="E322" s="118"/>
      <c r="F322" s="118"/>
      <c r="G322" s="118"/>
      <c r="I322" s="118"/>
      <c r="J322" s="118"/>
      <c r="K322" s="118"/>
      <c r="L322" s="118"/>
      <c r="M322" s="118"/>
      <c r="N322" s="118"/>
      <c r="O322" s="118"/>
      <c r="P322" s="118"/>
      <c r="Q322" s="118"/>
      <c r="R322" s="118"/>
      <c r="T322" s="118"/>
      <c r="V322" s="118"/>
      <c r="W322" s="118"/>
      <c r="X322" s="118"/>
      <c r="Z322" s="118"/>
      <c r="AB322" s="118"/>
      <c r="AC322" s="118"/>
      <c r="AD322" s="118"/>
      <c r="AE322" s="161">
        <f t="shared" si="7"/>
        <v>0</v>
      </c>
      <c r="AG322" s="118"/>
      <c r="AI322" s="183"/>
      <c r="AK322" s="183"/>
      <c r="AM322" s="118"/>
    </row>
    <row r="323" spans="1:39" x14ac:dyDescent="0.3">
      <c r="A323" s="161">
        <v>313</v>
      </c>
      <c r="B323" s="118"/>
      <c r="C323" s="118"/>
      <c r="D323" s="118"/>
      <c r="E323" s="118"/>
      <c r="F323" s="118"/>
      <c r="G323" s="118"/>
      <c r="I323" s="118"/>
      <c r="J323" s="118"/>
      <c r="K323" s="118"/>
      <c r="L323" s="118"/>
      <c r="M323" s="118"/>
      <c r="N323" s="118"/>
      <c r="O323" s="118"/>
      <c r="P323" s="118"/>
      <c r="Q323" s="118"/>
      <c r="R323" s="118"/>
      <c r="T323" s="118"/>
      <c r="V323" s="118"/>
      <c r="W323" s="118"/>
      <c r="X323" s="118"/>
      <c r="Z323" s="118"/>
      <c r="AB323" s="118"/>
      <c r="AC323" s="118"/>
      <c r="AD323" s="118"/>
      <c r="AE323" s="161">
        <f t="shared" si="7"/>
        <v>0</v>
      </c>
      <c r="AG323" s="118"/>
      <c r="AI323" s="183"/>
      <c r="AK323" s="183"/>
      <c r="AM323" s="118"/>
    </row>
    <row r="324" spans="1:39" x14ac:dyDescent="0.3">
      <c r="A324" s="161">
        <v>314</v>
      </c>
      <c r="B324" s="118"/>
      <c r="C324" s="118"/>
      <c r="D324" s="118"/>
      <c r="E324" s="118"/>
      <c r="F324" s="118"/>
      <c r="G324" s="118"/>
      <c r="I324" s="118"/>
      <c r="J324" s="118"/>
      <c r="K324" s="118"/>
      <c r="L324" s="118"/>
      <c r="M324" s="118"/>
      <c r="N324" s="118"/>
      <c r="O324" s="118"/>
      <c r="P324" s="118"/>
      <c r="Q324" s="118"/>
      <c r="R324" s="118"/>
      <c r="T324" s="118"/>
      <c r="V324" s="118"/>
      <c r="W324" s="118"/>
      <c r="X324" s="118"/>
      <c r="Z324" s="118"/>
      <c r="AB324" s="118"/>
      <c r="AC324" s="118"/>
      <c r="AD324" s="118"/>
      <c r="AE324" s="161">
        <f t="shared" si="7"/>
        <v>0</v>
      </c>
      <c r="AG324" s="118"/>
      <c r="AI324" s="183"/>
      <c r="AK324" s="183"/>
      <c r="AM324" s="118"/>
    </row>
    <row r="325" spans="1:39" x14ac:dyDescent="0.3">
      <c r="A325" s="161">
        <v>315</v>
      </c>
      <c r="B325" s="118"/>
      <c r="C325" s="118"/>
      <c r="D325" s="118"/>
      <c r="E325" s="118"/>
      <c r="F325" s="118"/>
      <c r="G325" s="118"/>
      <c r="I325" s="118"/>
      <c r="J325" s="118"/>
      <c r="K325" s="118"/>
      <c r="L325" s="118"/>
      <c r="M325" s="118"/>
      <c r="N325" s="118"/>
      <c r="O325" s="118"/>
      <c r="P325" s="118"/>
      <c r="Q325" s="118"/>
      <c r="R325" s="118"/>
      <c r="T325" s="118"/>
      <c r="V325" s="118"/>
      <c r="W325" s="118"/>
      <c r="X325" s="118"/>
      <c r="Z325" s="118"/>
      <c r="AB325" s="118"/>
      <c r="AC325" s="118"/>
      <c r="AD325" s="118"/>
      <c r="AE325" s="161">
        <f t="shared" si="7"/>
        <v>0</v>
      </c>
      <c r="AG325" s="118"/>
      <c r="AI325" s="183"/>
      <c r="AK325" s="183"/>
      <c r="AM325" s="118"/>
    </row>
    <row r="326" spans="1:39" x14ac:dyDescent="0.3">
      <c r="A326" s="161">
        <v>316</v>
      </c>
      <c r="B326" s="118"/>
      <c r="C326" s="118"/>
      <c r="D326" s="118"/>
      <c r="E326" s="118"/>
      <c r="F326" s="118"/>
      <c r="G326" s="118"/>
      <c r="I326" s="118"/>
      <c r="J326" s="118"/>
      <c r="K326" s="118"/>
      <c r="L326" s="118"/>
      <c r="M326" s="118"/>
      <c r="N326" s="118"/>
      <c r="O326" s="118"/>
      <c r="P326" s="118"/>
      <c r="Q326" s="118"/>
      <c r="R326" s="118"/>
      <c r="T326" s="118"/>
      <c r="V326" s="118"/>
      <c r="W326" s="118"/>
      <c r="X326" s="118"/>
      <c r="Z326" s="118"/>
      <c r="AB326" s="118"/>
      <c r="AC326" s="118"/>
      <c r="AD326" s="118"/>
      <c r="AE326" s="161">
        <f t="shared" si="7"/>
        <v>0</v>
      </c>
      <c r="AG326" s="118"/>
      <c r="AI326" s="183"/>
      <c r="AK326" s="183"/>
      <c r="AM326" s="118"/>
    </row>
    <row r="327" spans="1:39" x14ac:dyDescent="0.3">
      <c r="A327" s="161">
        <v>317</v>
      </c>
      <c r="B327" s="118"/>
      <c r="C327" s="118"/>
      <c r="D327" s="118"/>
      <c r="E327" s="118"/>
      <c r="F327" s="118"/>
      <c r="G327" s="118"/>
      <c r="I327" s="118"/>
      <c r="J327" s="118"/>
      <c r="K327" s="118"/>
      <c r="L327" s="118"/>
      <c r="M327" s="118"/>
      <c r="N327" s="118"/>
      <c r="O327" s="118"/>
      <c r="P327" s="118"/>
      <c r="Q327" s="118"/>
      <c r="R327" s="118"/>
      <c r="T327" s="118"/>
      <c r="V327" s="118"/>
      <c r="W327" s="118"/>
      <c r="X327" s="118"/>
      <c r="Z327" s="118"/>
      <c r="AB327" s="118"/>
      <c r="AC327" s="118"/>
      <c r="AD327" s="118"/>
      <c r="AE327" s="161">
        <f t="shared" si="7"/>
        <v>0</v>
      </c>
      <c r="AG327" s="118"/>
      <c r="AI327" s="183"/>
      <c r="AK327" s="183"/>
      <c r="AM327" s="118"/>
    </row>
    <row r="328" spans="1:39" x14ac:dyDescent="0.3">
      <c r="A328" s="161">
        <v>318</v>
      </c>
      <c r="B328" s="118"/>
      <c r="C328" s="118"/>
      <c r="D328" s="118"/>
      <c r="E328" s="118"/>
      <c r="F328" s="118"/>
      <c r="G328" s="118"/>
      <c r="I328" s="118"/>
      <c r="J328" s="118"/>
      <c r="K328" s="118"/>
      <c r="L328" s="118"/>
      <c r="M328" s="118"/>
      <c r="N328" s="118"/>
      <c r="O328" s="118"/>
      <c r="P328" s="118"/>
      <c r="Q328" s="118"/>
      <c r="R328" s="118"/>
      <c r="T328" s="118"/>
      <c r="V328" s="118"/>
      <c r="W328" s="118"/>
      <c r="X328" s="118"/>
      <c r="Z328" s="118"/>
      <c r="AB328" s="118"/>
      <c r="AC328" s="118"/>
      <c r="AD328" s="118"/>
      <c r="AE328" s="161">
        <f t="shared" si="7"/>
        <v>0</v>
      </c>
      <c r="AG328" s="118"/>
      <c r="AI328" s="183"/>
      <c r="AK328" s="183"/>
      <c r="AM328" s="118"/>
    </row>
    <row r="329" spans="1:39" x14ac:dyDescent="0.3">
      <c r="A329" s="161">
        <v>319</v>
      </c>
      <c r="B329" s="118"/>
      <c r="C329" s="118"/>
      <c r="D329" s="118"/>
      <c r="E329" s="118"/>
      <c r="F329" s="118"/>
      <c r="G329" s="118"/>
      <c r="I329" s="118"/>
      <c r="J329" s="118"/>
      <c r="K329" s="118"/>
      <c r="L329" s="118"/>
      <c r="M329" s="118"/>
      <c r="N329" s="118"/>
      <c r="O329" s="118"/>
      <c r="P329" s="118"/>
      <c r="Q329" s="118"/>
      <c r="R329" s="118"/>
      <c r="T329" s="118"/>
      <c r="V329" s="118"/>
      <c r="W329" s="118"/>
      <c r="X329" s="118"/>
      <c r="Z329" s="118"/>
      <c r="AB329" s="118"/>
      <c r="AC329" s="118"/>
      <c r="AD329" s="118"/>
      <c r="AE329" s="161">
        <f t="shared" si="7"/>
        <v>0</v>
      </c>
      <c r="AG329" s="118"/>
      <c r="AI329" s="183"/>
      <c r="AK329" s="183"/>
      <c r="AM329" s="118"/>
    </row>
    <row r="330" spans="1:39" x14ac:dyDescent="0.3">
      <c r="A330" s="161">
        <v>320</v>
      </c>
      <c r="B330" s="118"/>
      <c r="C330" s="118"/>
      <c r="D330" s="118"/>
      <c r="E330" s="118"/>
      <c r="F330" s="118"/>
      <c r="G330" s="118"/>
      <c r="I330" s="118"/>
      <c r="J330" s="118"/>
      <c r="K330" s="118"/>
      <c r="L330" s="118"/>
      <c r="M330" s="118"/>
      <c r="N330" s="118"/>
      <c r="O330" s="118"/>
      <c r="P330" s="118"/>
      <c r="Q330" s="118"/>
      <c r="R330" s="118"/>
      <c r="T330" s="118"/>
      <c r="V330" s="118"/>
      <c r="W330" s="118"/>
      <c r="X330" s="118"/>
      <c r="Z330" s="118"/>
      <c r="AB330" s="118"/>
      <c r="AC330" s="118"/>
      <c r="AD330" s="118"/>
      <c r="AE330" s="161">
        <f t="shared" si="7"/>
        <v>0</v>
      </c>
      <c r="AG330" s="118"/>
      <c r="AI330" s="183"/>
      <c r="AK330" s="183"/>
      <c r="AM330" s="118"/>
    </row>
    <row r="331" spans="1:39" x14ac:dyDescent="0.3">
      <c r="A331" s="161">
        <v>321</v>
      </c>
      <c r="B331" s="118"/>
      <c r="C331" s="118"/>
      <c r="D331" s="118"/>
      <c r="E331" s="118"/>
      <c r="F331" s="118"/>
      <c r="G331" s="118"/>
      <c r="I331" s="118"/>
      <c r="J331" s="118"/>
      <c r="K331" s="118"/>
      <c r="L331" s="118"/>
      <c r="M331" s="118"/>
      <c r="N331" s="118"/>
      <c r="O331" s="118"/>
      <c r="P331" s="118"/>
      <c r="Q331" s="118"/>
      <c r="R331" s="118"/>
      <c r="T331" s="118"/>
      <c r="V331" s="118"/>
      <c r="W331" s="118"/>
      <c r="X331" s="118"/>
      <c r="Z331" s="118"/>
      <c r="AB331" s="118"/>
      <c r="AC331" s="118"/>
      <c r="AD331" s="118"/>
      <c r="AE331" s="161">
        <f t="shared" ref="AE331:AE394" si="8">IF(E331=0,D331,0)</f>
        <v>0</v>
      </c>
      <c r="AG331" s="118"/>
      <c r="AI331" s="183"/>
      <c r="AK331" s="183"/>
      <c r="AM331" s="118"/>
    </row>
    <row r="332" spans="1:39" x14ac:dyDescent="0.3">
      <c r="A332" s="161">
        <v>322</v>
      </c>
      <c r="B332" s="118"/>
      <c r="C332" s="118"/>
      <c r="D332" s="118"/>
      <c r="E332" s="118"/>
      <c r="F332" s="118"/>
      <c r="G332" s="118"/>
      <c r="I332" s="118"/>
      <c r="J332" s="118"/>
      <c r="K332" s="118"/>
      <c r="L332" s="118"/>
      <c r="M332" s="118"/>
      <c r="N332" s="118"/>
      <c r="O332" s="118"/>
      <c r="P332" s="118"/>
      <c r="Q332" s="118"/>
      <c r="R332" s="118"/>
      <c r="T332" s="118"/>
      <c r="V332" s="118"/>
      <c r="W332" s="118"/>
      <c r="X332" s="118"/>
      <c r="Z332" s="118"/>
      <c r="AB332" s="118"/>
      <c r="AC332" s="118"/>
      <c r="AD332" s="118"/>
      <c r="AE332" s="161">
        <f t="shared" si="8"/>
        <v>0</v>
      </c>
      <c r="AG332" s="118"/>
      <c r="AI332" s="183"/>
      <c r="AK332" s="183"/>
      <c r="AM332" s="118"/>
    </row>
    <row r="333" spans="1:39" x14ac:dyDescent="0.3">
      <c r="A333" s="161">
        <v>323</v>
      </c>
      <c r="B333" s="118"/>
      <c r="C333" s="118"/>
      <c r="D333" s="118"/>
      <c r="E333" s="118"/>
      <c r="F333" s="118"/>
      <c r="G333" s="118"/>
      <c r="I333" s="118"/>
      <c r="J333" s="118"/>
      <c r="K333" s="118"/>
      <c r="L333" s="118"/>
      <c r="M333" s="118"/>
      <c r="N333" s="118"/>
      <c r="O333" s="118"/>
      <c r="P333" s="118"/>
      <c r="Q333" s="118"/>
      <c r="R333" s="118"/>
      <c r="T333" s="118"/>
      <c r="V333" s="118"/>
      <c r="W333" s="118"/>
      <c r="X333" s="118"/>
      <c r="Z333" s="118"/>
      <c r="AB333" s="118"/>
      <c r="AC333" s="118"/>
      <c r="AD333" s="118"/>
      <c r="AE333" s="161">
        <f t="shared" si="8"/>
        <v>0</v>
      </c>
      <c r="AG333" s="118"/>
      <c r="AI333" s="183"/>
      <c r="AK333" s="183"/>
      <c r="AM333" s="118"/>
    </row>
    <row r="334" spans="1:39" x14ac:dyDescent="0.3">
      <c r="A334" s="161">
        <v>324</v>
      </c>
      <c r="B334" s="118"/>
      <c r="C334" s="118"/>
      <c r="D334" s="118"/>
      <c r="E334" s="118"/>
      <c r="F334" s="118"/>
      <c r="G334" s="118"/>
      <c r="I334" s="118"/>
      <c r="J334" s="118"/>
      <c r="K334" s="118"/>
      <c r="L334" s="118"/>
      <c r="M334" s="118"/>
      <c r="N334" s="118"/>
      <c r="O334" s="118"/>
      <c r="P334" s="118"/>
      <c r="Q334" s="118"/>
      <c r="R334" s="118"/>
      <c r="T334" s="118"/>
      <c r="V334" s="118"/>
      <c r="W334" s="118"/>
      <c r="X334" s="118"/>
      <c r="Z334" s="118"/>
      <c r="AB334" s="118"/>
      <c r="AC334" s="118"/>
      <c r="AD334" s="118"/>
      <c r="AE334" s="161">
        <f t="shared" si="8"/>
        <v>0</v>
      </c>
      <c r="AG334" s="118"/>
      <c r="AI334" s="183"/>
      <c r="AK334" s="183"/>
      <c r="AM334" s="118"/>
    </row>
    <row r="335" spans="1:39" x14ac:dyDescent="0.3">
      <c r="A335" s="161">
        <v>325</v>
      </c>
      <c r="B335" s="118"/>
      <c r="C335" s="118"/>
      <c r="D335" s="118"/>
      <c r="E335" s="118"/>
      <c r="F335" s="118"/>
      <c r="G335" s="118"/>
      <c r="I335" s="118"/>
      <c r="J335" s="118"/>
      <c r="K335" s="118"/>
      <c r="L335" s="118"/>
      <c r="M335" s="118"/>
      <c r="N335" s="118"/>
      <c r="O335" s="118"/>
      <c r="P335" s="118"/>
      <c r="Q335" s="118"/>
      <c r="R335" s="118"/>
      <c r="T335" s="118"/>
      <c r="V335" s="118"/>
      <c r="W335" s="118"/>
      <c r="X335" s="118"/>
      <c r="Z335" s="118"/>
      <c r="AB335" s="118"/>
      <c r="AC335" s="118"/>
      <c r="AD335" s="118"/>
      <c r="AE335" s="161">
        <f t="shared" si="8"/>
        <v>0</v>
      </c>
      <c r="AG335" s="118"/>
      <c r="AI335" s="183"/>
      <c r="AK335" s="183"/>
      <c r="AM335" s="118"/>
    </row>
    <row r="336" spans="1:39" x14ac:dyDescent="0.3">
      <c r="A336" s="161">
        <v>326</v>
      </c>
      <c r="B336" s="118"/>
      <c r="C336" s="118"/>
      <c r="D336" s="118"/>
      <c r="E336" s="118"/>
      <c r="F336" s="118"/>
      <c r="G336" s="118"/>
      <c r="I336" s="118"/>
      <c r="J336" s="118"/>
      <c r="K336" s="118"/>
      <c r="L336" s="118"/>
      <c r="M336" s="118"/>
      <c r="N336" s="118"/>
      <c r="O336" s="118"/>
      <c r="P336" s="118"/>
      <c r="Q336" s="118"/>
      <c r="R336" s="118"/>
      <c r="T336" s="118"/>
      <c r="V336" s="118"/>
      <c r="W336" s="118"/>
      <c r="X336" s="118"/>
      <c r="Z336" s="118"/>
      <c r="AB336" s="118"/>
      <c r="AC336" s="118"/>
      <c r="AD336" s="118"/>
      <c r="AE336" s="161">
        <f t="shared" si="8"/>
        <v>0</v>
      </c>
      <c r="AG336" s="118"/>
      <c r="AI336" s="183"/>
      <c r="AK336" s="183"/>
      <c r="AM336" s="118"/>
    </row>
    <row r="337" spans="1:39" x14ac:dyDescent="0.3">
      <c r="A337" s="161">
        <v>327</v>
      </c>
      <c r="B337" s="118"/>
      <c r="C337" s="118"/>
      <c r="D337" s="118"/>
      <c r="E337" s="118"/>
      <c r="F337" s="118"/>
      <c r="G337" s="118"/>
      <c r="I337" s="118"/>
      <c r="J337" s="118"/>
      <c r="K337" s="118"/>
      <c r="L337" s="118"/>
      <c r="M337" s="118"/>
      <c r="N337" s="118"/>
      <c r="O337" s="118"/>
      <c r="P337" s="118"/>
      <c r="Q337" s="118"/>
      <c r="R337" s="118"/>
      <c r="T337" s="118"/>
      <c r="V337" s="118"/>
      <c r="W337" s="118"/>
      <c r="X337" s="118"/>
      <c r="Z337" s="118"/>
      <c r="AB337" s="118"/>
      <c r="AC337" s="118"/>
      <c r="AD337" s="118"/>
      <c r="AE337" s="161">
        <f t="shared" si="8"/>
        <v>0</v>
      </c>
      <c r="AG337" s="118"/>
      <c r="AI337" s="183"/>
      <c r="AK337" s="183"/>
      <c r="AM337" s="118"/>
    </row>
    <row r="338" spans="1:39" x14ac:dyDescent="0.3">
      <c r="A338" s="161">
        <v>328</v>
      </c>
      <c r="B338" s="118"/>
      <c r="C338" s="118"/>
      <c r="D338" s="118"/>
      <c r="E338" s="118"/>
      <c r="F338" s="118"/>
      <c r="G338" s="118"/>
      <c r="I338" s="118"/>
      <c r="J338" s="118"/>
      <c r="K338" s="118"/>
      <c r="L338" s="118"/>
      <c r="M338" s="118"/>
      <c r="N338" s="118"/>
      <c r="O338" s="118"/>
      <c r="P338" s="118"/>
      <c r="Q338" s="118"/>
      <c r="R338" s="118"/>
      <c r="T338" s="118"/>
      <c r="V338" s="118"/>
      <c r="W338" s="118"/>
      <c r="X338" s="118"/>
      <c r="Z338" s="118"/>
      <c r="AB338" s="118"/>
      <c r="AC338" s="118"/>
      <c r="AD338" s="118"/>
      <c r="AE338" s="161">
        <f t="shared" si="8"/>
        <v>0</v>
      </c>
      <c r="AG338" s="118"/>
      <c r="AI338" s="183"/>
      <c r="AK338" s="183"/>
      <c r="AM338" s="118"/>
    </row>
    <row r="339" spans="1:39" x14ac:dyDescent="0.3">
      <c r="A339" s="161">
        <v>329</v>
      </c>
      <c r="B339" s="118"/>
      <c r="C339" s="118"/>
      <c r="D339" s="118"/>
      <c r="E339" s="118"/>
      <c r="F339" s="118"/>
      <c r="G339" s="118"/>
      <c r="I339" s="118"/>
      <c r="J339" s="118"/>
      <c r="K339" s="118"/>
      <c r="L339" s="118"/>
      <c r="M339" s="118"/>
      <c r="N339" s="118"/>
      <c r="O339" s="118"/>
      <c r="P339" s="118"/>
      <c r="Q339" s="118"/>
      <c r="R339" s="118"/>
      <c r="T339" s="118"/>
      <c r="V339" s="118"/>
      <c r="W339" s="118"/>
      <c r="X339" s="118"/>
      <c r="Z339" s="118"/>
      <c r="AB339" s="118"/>
      <c r="AC339" s="118"/>
      <c r="AD339" s="118"/>
      <c r="AE339" s="161">
        <f t="shared" si="8"/>
        <v>0</v>
      </c>
      <c r="AG339" s="118"/>
      <c r="AI339" s="183"/>
      <c r="AK339" s="183"/>
      <c r="AM339" s="118"/>
    </row>
    <row r="340" spans="1:39" x14ac:dyDescent="0.3">
      <c r="A340" s="161">
        <v>330</v>
      </c>
      <c r="B340" s="118"/>
      <c r="C340" s="118"/>
      <c r="D340" s="118"/>
      <c r="E340" s="118"/>
      <c r="F340" s="118"/>
      <c r="G340" s="118"/>
      <c r="I340" s="118"/>
      <c r="J340" s="118"/>
      <c r="K340" s="118"/>
      <c r="L340" s="118"/>
      <c r="M340" s="118"/>
      <c r="N340" s="118"/>
      <c r="O340" s="118"/>
      <c r="P340" s="118"/>
      <c r="Q340" s="118"/>
      <c r="R340" s="118"/>
      <c r="T340" s="118"/>
      <c r="V340" s="118"/>
      <c r="W340" s="118"/>
      <c r="X340" s="118"/>
      <c r="Z340" s="118"/>
      <c r="AB340" s="118"/>
      <c r="AC340" s="118"/>
      <c r="AD340" s="118"/>
      <c r="AE340" s="161">
        <f t="shared" si="8"/>
        <v>0</v>
      </c>
      <c r="AG340" s="118"/>
      <c r="AI340" s="183"/>
      <c r="AK340" s="183"/>
      <c r="AM340" s="118"/>
    </row>
    <row r="341" spans="1:39" x14ac:dyDescent="0.3">
      <c r="A341" s="161">
        <v>331</v>
      </c>
      <c r="B341" s="118"/>
      <c r="C341" s="118"/>
      <c r="D341" s="118"/>
      <c r="E341" s="118"/>
      <c r="F341" s="118"/>
      <c r="G341" s="118"/>
      <c r="I341" s="118"/>
      <c r="J341" s="118"/>
      <c r="K341" s="118"/>
      <c r="L341" s="118"/>
      <c r="M341" s="118"/>
      <c r="N341" s="118"/>
      <c r="O341" s="118"/>
      <c r="P341" s="118"/>
      <c r="Q341" s="118"/>
      <c r="R341" s="118"/>
      <c r="T341" s="118"/>
      <c r="V341" s="118"/>
      <c r="W341" s="118"/>
      <c r="X341" s="118"/>
      <c r="Z341" s="118"/>
      <c r="AB341" s="118"/>
      <c r="AC341" s="118"/>
      <c r="AD341" s="118"/>
      <c r="AE341" s="161">
        <f t="shared" si="8"/>
        <v>0</v>
      </c>
      <c r="AG341" s="118"/>
      <c r="AI341" s="183"/>
      <c r="AK341" s="183"/>
      <c r="AM341" s="118"/>
    </row>
    <row r="342" spans="1:39" x14ac:dyDescent="0.3">
      <c r="A342" s="161">
        <v>332</v>
      </c>
      <c r="B342" s="118"/>
      <c r="C342" s="118"/>
      <c r="D342" s="118"/>
      <c r="E342" s="118"/>
      <c r="F342" s="118"/>
      <c r="G342" s="118"/>
      <c r="I342" s="118"/>
      <c r="J342" s="118"/>
      <c r="K342" s="118"/>
      <c r="L342" s="118"/>
      <c r="M342" s="118"/>
      <c r="N342" s="118"/>
      <c r="O342" s="118"/>
      <c r="P342" s="118"/>
      <c r="Q342" s="118"/>
      <c r="R342" s="118"/>
      <c r="T342" s="118"/>
      <c r="V342" s="118"/>
      <c r="W342" s="118"/>
      <c r="X342" s="118"/>
      <c r="Z342" s="118"/>
      <c r="AB342" s="118"/>
      <c r="AC342" s="118"/>
      <c r="AD342" s="118"/>
      <c r="AE342" s="161">
        <f t="shared" si="8"/>
        <v>0</v>
      </c>
      <c r="AG342" s="118"/>
      <c r="AI342" s="183"/>
      <c r="AK342" s="183"/>
      <c r="AM342" s="118"/>
    </row>
    <row r="343" spans="1:39" x14ac:dyDescent="0.3">
      <c r="A343" s="161">
        <v>333</v>
      </c>
      <c r="B343" s="118"/>
      <c r="C343" s="118"/>
      <c r="D343" s="118"/>
      <c r="E343" s="118"/>
      <c r="F343" s="118"/>
      <c r="G343" s="118"/>
      <c r="I343" s="118"/>
      <c r="J343" s="118"/>
      <c r="K343" s="118"/>
      <c r="L343" s="118"/>
      <c r="M343" s="118"/>
      <c r="N343" s="118"/>
      <c r="O343" s="118"/>
      <c r="P343" s="118"/>
      <c r="Q343" s="118"/>
      <c r="R343" s="118"/>
      <c r="T343" s="118"/>
      <c r="V343" s="118"/>
      <c r="W343" s="118"/>
      <c r="X343" s="118"/>
      <c r="Z343" s="118"/>
      <c r="AB343" s="118"/>
      <c r="AC343" s="118"/>
      <c r="AD343" s="118"/>
      <c r="AE343" s="161">
        <f t="shared" si="8"/>
        <v>0</v>
      </c>
      <c r="AG343" s="118"/>
      <c r="AI343" s="183"/>
      <c r="AK343" s="183"/>
      <c r="AM343" s="118"/>
    </row>
    <row r="344" spans="1:39" x14ac:dyDescent="0.3">
      <c r="A344" s="161">
        <v>334</v>
      </c>
      <c r="B344" s="118"/>
      <c r="C344" s="118"/>
      <c r="D344" s="118"/>
      <c r="E344" s="118"/>
      <c r="F344" s="118"/>
      <c r="G344" s="118"/>
      <c r="I344" s="118"/>
      <c r="J344" s="118"/>
      <c r="K344" s="118"/>
      <c r="L344" s="118"/>
      <c r="M344" s="118"/>
      <c r="N344" s="118"/>
      <c r="O344" s="118"/>
      <c r="P344" s="118"/>
      <c r="Q344" s="118"/>
      <c r="R344" s="118"/>
      <c r="T344" s="118"/>
      <c r="V344" s="118"/>
      <c r="W344" s="118"/>
      <c r="X344" s="118"/>
      <c r="Z344" s="118"/>
      <c r="AB344" s="118"/>
      <c r="AC344" s="118"/>
      <c r="AD344" s="118"/>
      <c r="AE344" s="161">
        <f t="shared" si="8"/>
        <v>0</v>
      </c>
      <c r="AG344" s="118"/>
      <c r="AI344" s="183"/>
      <c r="AK344" s="183"/>
      <c r="AM344" s="118"/>
    </row>
    <row r="345" spans="1:39" x14ac:dyDescent="0.3">
      <c r="A345" s="161">
        <v>335</v>
      </c>
      <c r="B345" s="118"/>
      <c r="C345" s="118"/>
      <c r="D345" s="118"/>
      <c r="E345" s="118"/>
      <c r="F345" s="118"/>
      <c r="G345" s="118"/>
      <c r="I345" s="118"/>
      <c r="J345" s="118"/>
      <c r="K345" s="118"/>
      <c r="L345" s="118"/>
      <c r="M345" s="118"/>
      <c r="N345" s="118"/>
      <c r="O345" s="118"/>
      <c r="P345" s="118"/>
      <c r="Q345" s="118"/>
      <c r="R345" s="118"/>
      <c r="T345" s="118"/>
      <c r="V345" s="118"/>
      <c r="W345" s="118"/>
      <c r="X345" s="118"/>
      <c r="Z345" s="118"/>
      <c r="AB345" s="118"/>
      <c r="AC345" s="118"/>
      <c r="AD345" s="118"/>
      <c r="AE345" s="161">
        <f t="shared" si="8"/>
        <v>0</v>
      </c>
      <c r="AG345" s="118"/>
      <c r="AI345" s="183"/>
      <c r="AK345" s="183"/>
      <c r="AM345" s="118"/>
    </row>
    <row r="346" spans="1:39" x14ac:dyDescent="0.3">
      <c r="A346" s="161">
        <v>336</v>
      </c>
      <c r="B346" s="118"/>
      <c r="C346" s="118"/>
      <c r="D346" s="118"/>
      <c r="E346" s="118"/>
      <c r="F346" s="118"/>
      <c r="G346" s="118"/>
      <c r="I346" s="118"/>
      <c r="J346" s="118"/>
      <c r="K346" s="118"/>
      <c r="L346" s="118"/>
      <c r="M346" s="118"/>
      <c r="N346" s="118"/>
      <c r="O346" s="118"/>
      <c r="P346" s="118"/>
      <c r="Q346" s="118"/>
      <c r="R346" s="118"/>
      <c r="T346" s="118"/>
      <c r="V346" s="118"/>
      <c r="W346" s="118"/>
      <c r="X346" s="118"/>
      <c r="Z346" s="118"/>
      <c r="AB346" s="118"/>
      <c r="AC346" s="118"/>
      <c r="AD346" s="118"/>
      <c r="AE346" s="161">
        <f t="shared" si="8"/>
        <v>0</v>
      </c>
      <c r="AG346" s="118"/>
      <c r="AI346" s="183"/>
      <c r="AK346" s="183"/>
      <c r="AM346" s="118"/>
    </row>
    <row r="347" spans="1:39" x14ac:dyDescent="0.3">
      <c r="A347" s="161">
        <v>337</v>
      </c>
      <c r="B347" s="118"/>
      <c r="C347" s="118"/>
      <c r="D347" s="118"/>
      <c r="E347" s="118"/>
      <c r="F347" s="118"/>
      <c r="G347" s="118"/>
      <c r="I347" s="118"/>
      <c r="J347" s="118"/>
      <c r="K347" s="118"/>
      <c r="L347" s="118"/>
      <c r="M347" s="118"/>
      <c r="N347" s="118"/>
      <c r="O347" s="118"/>
      <c r="P347" s="118"/>
      <c r="Q347" s="118"/>
      <c r="R347" s="118"/>
      <c r="T347" s="118"/>
      <c r="V347" s="118"/>
      <c r="W347" s="118"/>
      <c r="X347" s="118"/>
      <c r="Z347" s="118"/>
      <c r="AB347" s="118"/>
      <c r="AC347" s="118"/>
      <c r="AD347" s="118"/>
      <c r="AE347" s="161">
        <f t="shared" si="8"/>
        <v>0</v>
      </c>
      <c r="AG347" s="118"/>
      <c r="AI347" s="183"/>
      <c r="AK347" s="183"/>
      <c r="AM347" s="118"/>
    </row>
    <row r="348" spans="1:39" x14ac:dyDescent="0.3">
      <c r="A348" s="161">
        <v>338</v>
      </c>
      <c r="B348" s="118"/>
      <c r="C348" s="118"/>
      <c r="D348" s="118"/>
      <c r="E348" s="118"/>
      <c r="F348" s="118"/>
      <c r="G348" s="118"/>
      <c r="I348" s="118"/>
      <c r="J348" s="118"/>
      <c r="K348" s="118"/>
      <c r="L348" s="118"/>
      <c r="M348" s="118"/>
      <c r="N348" s="118"/>
      <c r="O348" s="118"/>
      <c r="P348" s="118"/>
      <c r="Q348" s="118"/>
      <c r="R348" s="118"/>
      <c r="T348" s="118"/>
      <c r="V348" s="118"/>
      <c r="W348" s="118"/>
      <c r="X348" s="118"/>
      <c r="Z348" s="118"/>
      <c r="AB348" s="118"/>
      <c r="AC348" s="118"/>
      <c r="AD348" s="118"/>
      <c r="AE348" s="161">
        <f t="shared" si="8"/>
        <v>0</v>
      </c>
      <c r="AG348" s="118"/>
      <c r="AI348" s="183"/>
      <c r="AK348" s="183"/>
      <c r="AM348" s="118"/>
    </row>
    <row r="349" spans="1:39" x14ac:dyDescent="0.3">
      <c r="A349" s="161">
        <v>339</v>
      </c>
      <c r="B349" s="118"/>
      <c r="C349" s="118"/>
      <c r="D349" s="118"/>
      <c r="E349" s="118"/>
      <c r="F349" s="118"/>
      <c r="G349" s="118"/>
      <c r="I349" s="118"/>
      <c r="J349" s="118"/>
      <c r="K349" s="118"/>
      <c r="L349" s="118"/>
      <c r="M349" s="118"/>
      <c r="N349" s="118"/>
      <c r="O349" s="118"/>
      <c r="P349" s="118"/>
      <c r="Q349" s="118"/>
      <c r="R349" s="118"/>
      <c r="T349" s="118"/>
      <c r="V349" s="118"/>
      <c r="W349" s="118"/>
      <c r="X349" s="118"/>
      <c r="Z349" s="118"/>
      <c r="AB349" s="118"/>
      <c r="AC349" s="118"/>
      <c r="AD349" s="118"/>
      <c r="AE349" s="161">
        <f t="shared" si="8"/>
        <v>0</v>
      </c>
      <c r="AG349" s="118"/>
      <c r="AI349" s="183"/>
      <c r="AK349" s="183"/>
      <c r="AM349" s="118"/>
    </row>
    <row r="350" spans="1:39" x14ac:dyDescent="0.3">
      <c r="A350" s="161">
        <v>340</v>
      </c>
      <c r="B350" s="118"/>
      <c r="C350" s="118"/>
      <c r="D350" s="118"/>
      <c r="E350" s="118"/>
      <c r="F350" s="118"/>
      <c r="G350" s="118"/>
      <c r="I350" s="118"/>
      <c r="J350" s="118"/>
      <c r="K350" s="118"/>
      <c r="L350" s="118"/>
      <c r="M350" s="118"/>
      <c r="N350" s="118"/>
      <c r="O350" s="118"/>
      <c r="P350" s="118"/>
      <c r="Q350" s="118"/>
      <c r="R350" s="118"/>
      <c r="T350" s="118"/>
      <c r="V350" s="118"/>
      <c r="W350" s="118"/>
      <c r="X350" s="118"/>
      <c r="Z350" s="118"/>
      <c r="AB350" s="118"/>
      <c r="AC350" s="118"/>
      <c r="AD350" s="118"/>
      <c r="AE350" s="161">
        <f t="shared" si="8"/>
        <v>0</v>
      </c>
      <c r="AG350" s="118"/>
      <c r="AI350" s="183"/>
      <c r="AK350" s="183"/>
      <c r="AM350" s="118"/>
    </row>
    <row r="351" spans="1:39" x14ac:dyDescent="0.3">
      <c r="A351" s="161">
        <v>341</v>
      </c>
      <c r="B351" s="118"/>
      <c r="C351" s="118"/>
      <c r="D351" s="118"/>
      <c r="E351" s="118"/>
      <c r="F351" s="118"/>
      <c r="G351" s="118"/>
      <c r="I351" s="118"/>
      <c r="J351" s="118"/>
      <c r="K351" s="118"/>
      <c r="L351" s="118"/>
      <c r="M351" s="118"/>
      <c r="N351" s="118"/>
      <c r="O351" s="118"/>
      <c r="P351" s="118"/>
      <c r="Q351" s="118"/>
      <c r="R351" s="118"/>
      <c r="T351" s="118"/>
      <c r="V351" s="118"/>
      <c r="W351" s="118"/>
      <c r="X351" s="118"/>
      <c r="Z351" s="118"/>
      <c r="AB351" s="118"/>
      <c r="AC351" s="118"/>
      <c r="AD351" s="118"/>
      <c r="AE351" s="161">
        <f t="shared" si="8"/>
        <v>0</v>
      </c>
      <c r="AG351" s="118"/>
      <c r="AI351" s="183"/>
      <c r="AK351" s="183"/>
      <c r="AM351" s="118"/>
    </row>
    <row r="352" spans="1:39" x14ac:dyDescent="0.3">
      <c r="A352" s="161">
        <v>342</v>
      </c>
      <c r="B352" s="118"/>
      <c r="C352" s="118"/>
      <c r="D352" s="118"/>
      <c r="E352" s="118"/>
      <c r="F352" s="118"/>
      <c r="G352" s="118"/>
      <c r="I352" s="118"/>
      <c r="J352" s="118"/>
      <c r="K352" s="118"/>
      <c r="L352" s="118"/>
      <c r="M352" s="118"/>
      <c r="N352" s="118"/>
      <c r="O352" s="118"/>
      <c r="P352" s="118"/>
      <c r="Q352" s="118"/>
      <c r="R352" s="118"/>
      <c r="T352" s="118"/>
      <c r="V352" s="118"/>
      <c r="W352" s="118"/>
      <c r="X352" s="118"/>
      <c r="Z352" s="118"/>
      <c r="AB352" s="118"/>
      <c r="AC352" s="118"/>
      <c r="AD352" s="118"/>
      <c r="AE352" s="161">
        <f t="shared" si="8"/>
        <v>0</v>
      </c>
      <c r="AG352" s="118"/>
      <c r="AI352" s="183"/>
      <c r="AK352" s="183"/>
      <c r="AM352" s="118"/>
    </row>
    <row r="353" spans="1:39" x14ac:dyDescent="0.3">
      <c r="A353" s="161">
        <v>343</v>
      </c>
      <c r="B353" s="118"/>
      <c r="C353" s="118"/>
      <c r="D353" s="118"/>
      <c r="E353" s="118"/>
      <c r="F353" s="118"/>
      <c r="G353" s="118"/>
      <c r="I353" s="118"/>
      <c r="J353" s="118"/>
      <c r="K353" s="118"/>
      <c r="L353" s="118"/>
      <c r="M353" s="118"/>
      <c r="N353" s="118"/>
      <c r="O353" s="118"/>
      <c r="P353" s="118"/>
      <c r="Q353" s="118"/>
      <c r="R353" s="118"/>
      <c r="T353" s="118"/>
      <c r="V353" s="118"/>
      <c r="W353" s="118"/>
      <c r="X353" s="118"/>
      <c r="Z353" s="118"/>
      <c r="AB353" s="118"/>
      <c r="AC353" s="118"/>
      <c r="AD353" s="118"/>
      <c r="AE353" s="161">
        <f t="shared" si="8"/>
        <v>0</v>
      </c>
      <c r="AG353" s="118"/>
      <c r="AI353" s="183"/>
      <c r="AK353" s="183"/>
      <c r="AM353" s="118"/>
    </row>
    <row r="354" spans="1:39" x14ac:dyDescent="0.3">
      <c r="A354" s="161">
        <v>344</v>
      </c>
      <c r="B354" s="118"/>
      <c r="C354" s="118"/>
      <c r="D354" s="118"/>
      <c r="E354" s="118"/>
      <c r="F354" s="118"/>
      <c r="G354" s="118"/>
      <c r="I354" s="118"/>
      <c r="J354" s="118"/>
      <c r="K354" s="118"/>
      <c r="L354" s="118"/>
      <c r="M354" s="118"/>
      <c r="N354" s="118"/>
      <c r="O354" s="118"/>
      <c r="P354" s="118"/>
      <c r="Q354" s="118"/>
      <c r="R354" s="118"/>
      <c r="T354" s="118"/>
      <c r="V354" s="118"/>
      <c r="W354" s="118"/>
      <c r="X354" s="118"/>
      <c r="Z354" s="118"/>
      <c r="AB354" s="118"/>
      <c r="AC354" s="118"/>
      <c r="AD354" s="118"/>
      <c r="AE354" s="161">
        <f t="shared" si="8"/>
        <v>0</v>
      </c>
      <c r="AG354" s="118"/>
      <c r="AI354" s="183"/>
      <c r="AK354" s="183"/>
      <c r="AM354" s="118"/>
    </row>
    <row r="355" spans="1:39" x14ac:dyDescent="0.3">
      <c r="A355" s="161">
        <v>345</v>
      </c>
      <c r="B355" s="118"/>
      <c r="C355" s="118"/>
      <c r="D355" s="118"/>
      <c r="E355" s="118"/>
      <c r="F355" s="118"/>
      <c r="G355" s="118"/>
      <c r="I355" s="118"/>
      <c r="J355" s="118"/>
      <c r="K355" s="118"/>
      <c r="L355" s="118"/>
      <c r="M355" s="118"/>
      <c r="N355" s="118"/>
      <c r="O355" s="118"/>
      <c r="P355" s="118"/>
      <c r="Q355" s="118"/>
      <c r="R355" s="118"/>
      <c r="T355" s="118"/>
      <c r="V355" s="118"/>
      <c r="W355" s="118"/>
      <c r="X355" s="118"/>
      <c r="Z355" s="118"/>
      <c r="AB355" s="118"/>
      <c r="AC355" s="118"/>
      <c r="AD355" s="118"/>
      <c r="AE355" s="161">
        <f t="shared" si="8"/>
        <v>0</v>
      </c>
      <c r="AG355" s="118"/>
      <c r="AI355" s="183"/>
      <c r="AK355" s="183"/>
      <c r="AM355" s="118"/>
    </row>
    <row r="356" spans="1:39" x14ac:dyDescent="0.3">
      <c r="A356" s="161">
        <v>346</v>
      </c>
      <c r="B356" s="118"/>
      <c r="C356" s="118"/>
      <c r="D356" s="118"/>
      <c r="E356" s="118"/>
      <c r="F356" s="118"/>
      <c r="G356" s="118"/>
      <c r="I356" s="118"/>
      <c r="J356" s="118"/>
      <c r="K356" s="118"/>
      <c r="L356" s="118"/>
      <c r="M356" s="118"/>
      <c r="N356" s="118"/>
      <c r="O356" s="118"/>
      <c r="P356" s="118"/>
      <c r="Q356" s="118"/>
      <c r="R356" s="118"/>
      <c r="T356" s="118"/>
      <c r="V356" s="118"/>
      <c r="W356" s="118"/>
      <c r="X356" s="118"/>
      <c r="Z356" s="118"/>
      <c r="AB356" s="118"/>
      <c r="AC356" s="118"/>
      <c r="AD356" s="118"/>
      <c r="AE356" s="161">
        <f t="shared" si="8"/>
        <v>0</v>
      </c>
      <c r="AG356" s="118"/>
      <c r="AI356" s="183"/>
      <c r="AK356" s="183"/>
      <c r="AM356" s="118"/>
    </row>
    <row r="357" spans="1:39" x14ac:dyDescent="0.3">
      <c r="A357" s="161">
        <v>347</v>
      </c>
      <c r="B357" s="118"/>
      <c r="C357" s="118"/>
      <c r="D357" s="118"/>
      <c r="E357" s="118"/>
      <c r="F357" s="118"/>
      <c r="G357" s="118"/>
      <c r="I357" s="118"/>
      <c r="J357" s="118"/>
      <c r="K357" s="118"/>
      <c r="L357" s="118"/>
      <c r="M357" s="118"/>
      <c r="N357" s="118"/>
      <c r="O357" s="118"/>
      <c r="P357" s="118"/>
      <c r="Q357" s="118"/>
      <c r="R357" s="118"/>
      <c r="T357" s="118"/>
      <c r="V357" s="118"/>
      <c r="W357" s="118"/>
      <c r="X357" s="118"/>
      <c r="Z357" s="118"/>
      <c r="AB357" s="118"/>
      <c r="AC357" s="118"/>
      <c r="AD357" s="118"/>
      <c r="AE357" s="161">
        <f t="shared" si="8"/>
        <v>0</v>
      </c>
      <c r="AG357" s="118"/>
      <c r="AI357" s="183"/>
      <c r="AK357" s="183"/>
      <c r="AM357" s="118"/>
    </row>
    <row r="358" spans="1:39" x14ac:dyDescent="0.3">
      <c r="A358" s="161">
        <v>348</v>
      </c>
      <c r="B358" s="118"/>
      <c r="C358" s="118"/>
      <c r="D358" s="118"/>
      <c r="E358" s="118"/>
      <c r="F358" s="118"/>
      <c r="G358" s="118"/>
      <c r="I358" s="118"/>
      <c r="J358" s="118"/>
      <c r="K358" s="118"/>
      <c r="L358" s="118"/>
      <c r="M358" s="118"/>
      <c r="N358" s="118"/>
      <c r="O358" s="118"/>
      <c r="P358" s="118"/>
      <c r="Q358" s="118"/>
      <c r="R358" s="118"/>
      <c r="T358" s="118"/>
      <c r="V358" s="118"/>
      <c r="W358" s="118"/>
      <c r="X358" s="118"/>
      <c r="Z358" s="118"/>
      <c r="AB358" s="118"/>
      <c r="AC358" s="118"/>
      <c r="AD358" s="118"/>
      <c r="AE358" s="161">
        <f t="shared" si="8"/>
        <v>0</v>
      </c>
      <c r="AG358" s="118"/>
      <c r="AI358" s="183"/>
      <c r="AK358" s="183"/>
      <c r="AM358" s="118"/>
    </row>
    <row r="359" spans="1:39" x14ac:dyDescent="0.3">
      <c r="A359" s="161">
        <v>349</v>
      </c>
      <c r="B359" s="118"/>
      <c r="C359" s="118"/>
      <c r="D359" s="118"/>
      <c r="E359" s="118"/>
      <c r="F359" s="118"/>
      <c r="G359" s="118"/>
      <c r="I359" s="118"/>
      <c r="J359" s="118"/>
      <c r="K359" s="118"/>
      <c r="L359" s="118"/>
      <c r="M359" s="118"/>
      <c r="N359" s="118"/>
      <c r="O359" s="118"/>
      <c r="P359" s="118"/>
      <c r="Q359" s="118"/>
      <c r="R359" s="118"/>
      <c r="T359" s="118"/>
      <c r="V359" s="118"/>
      <c r="W359" s="118"/>
      <c r="X359" s="118"/>
      <c r="Z359" s="118"/>
      <c r="AB359" s="118"/>
      <c r="AC359" s="118"/>
      <c r="AD359" s="118"/>
      <c r="AE359" s="161">
        <f t="shared" si="8"/>
        <v>0</v>
      </c>
      <c r="AG359" s="118"/>
      <c r="AI359" s="183"/>
      <c r="AK359" s="183"/>
      <c r="AM359" s="118"/>
    </row>
    <row r="360" spans="1:39" x14ac:dyDescent="0.3">
      <c r="A360" s="161">
        <v>350</v>
      </c>
      <c r="B360" s="118"/>
      <c r="C360" s="118"/>
      <c r="D360" s="118"/>
      <c r="E360" s="118"/>
      <c r="F360" s="118"/>
      <c r="G360" s="118"/>
      <c r="I360" s="118"/>
      <c r="J360" s="118"/>
      <c r="K360" s="118"/>
      <c r="L360" s="118"/>
      <c r="M360" s="118"/>
      <c r="N360" s="118"/>
      <c r="O360" s="118"/>
      <c r="P360" s="118"/>
      <c r="Q360" s="118"/>
      <c r="R360" s="118"/>
      <c r="T360" s="118"/>
      <c r="V360" s="118"/>
      <c r="W360" s="118"/>
      <c r="X360" s="118"/>
      <c r="Z360" s="118"/>
      <c r="AB360" s="118"/>
      <c r="AC360" s="118"/>
      <c r="AD360" s="118"/>
      <c r="AE360" s="161">
        <f t="shared" si="8"/>
        <v>0</v>
      </c>
      <c r="AG360" s="118"/>
      <c r="AI360" s="183"/>
      <c r="AK360" s="183"/>
      <c r="AM360" s="118"/>
    </row>
    <row r="361" spans="1:39" x14ac:dyDescent="0.3">
      <c r="A361" s="161">
        <v>351</v>
      </c>
      <c r="B361" s="118"/>
      <c r="C361" s="118"/>
      <c r="D361" s="118"/>
      <c r="E361" s="118"/>
      <c r="F361" s="118"/>
      <c r="G361" s="118"/>
      <c r="I361" s="118"/>
      <c r="J361" s="118"/>
      <c r="K361" s="118"/>
      <c r="L361" s="118"/>
      <c r="M361" s="118"/>
      <c r="N361" s="118"/>
      <c r="O361" s="118"/>
      <c r="P361" s="118"/>
      <c r="Q361" s="118"/>
      <c r="R361" s="118"/>
      <c r="T361" s="118"/>
      <c r="V361" s="118"/>
      <c r="W361" s="118"/>
      <c r="X361" s="118"/>
      <c r="Z361" s="118"/>
      <c r="AB361" s="118"/>
      <c r="AC361" s="118"/>
      <c r="AD361" s="118"/>
      <c r="AE361" s="161">
        <f t="shared" si="8"/>
        <v>0</v>
      </c>
      <c r="AG361" s="118"/>
      <c r="AI361" s="183"/>
      <c r="AK361" s="183"/>
      <c r="AM361" s="118"/>
    </row>
    <row r="362" spans="1:39" x14ac:dyDescent="0.3">
      <c r="A362" s="161">
        <v>352</v>
      </c>
      <c r="B362" s="118"/>
      <c r="C362" s="118"/>
      <c r="D362" s="118"/>
      <c r="E362" s="118"/>
      <c r="F362" s="118"/>
      <c r="G362" s="118"/>
      <c r="I362" s="118"/>
      <c r="J362" s="118"/>
      <c r="K362" s="118"/>
      <c r="L362" s="118"/>
      <c r="M362" s="118"/>
      <c r="N362" s="118"/>
      <c r="O362" s="118"/>
      <c r="P362" s="118"/>
      <c r="Q362" s="118"/>
      <c r="R362" s="118"/>
      <c r="T362" s="118"/>
      <c r="V362" s="118"/>
      <c r="W362" s="118"/>
      <c r="X362" s="118"/>
      <c r="Z362" s="118"/>
      <c r="AB362" s="118"/>
      <c r="AC362" s="118"/>
      <c r="AD362" s="118"/>
      <c r="AE362" s="161">
        <f t="shared" si="8"/>
        <v>0</v>
      </c>
      <c r="AG362" s="118"/>
      <c r="AI362" s="183"/>
      <c r="AK362" s="183"/>
      <c r="AM362" s="118"/>
    </row>
    <row r="363" spans="1:39" x14ac:dyDescent="0.3">
      <c r="A363" s="161">
        <v>353</v>
      </c>
      <c r="B363" s="118"/>
      <c r="C363" s="118"/>
      <c r="D363" s="118"/>
      <c r="E363" s="118"/>
      <c r="F363" s="118"/>
      <c r="G363" s="118"/>
      <c r="I363" s="118"/>
      <c r="J363" s="118"/>
      <c r="K363" s="118"/>
      <c r="L363" s="118"/>
      <c r="M363" s="118"/>
      <c r="N363" s="118"/>
      <c r="O363" s="118"/>
      <c r="P363" s="118"/>
      <c r="Q363" s="118"/>
      <c r="R363" s="118"/>
      <c r="T363" s="118"/>
      <c r="V363" s="118"/>
      <c r="W363" s="118"/>
      <c r="X363" s="118"/>
      <c r="Z363" s="118"/>
      <c r="AB363" s="118"/>
      <c r="AC363" s="118"/>
      <c r="AD363" s="118"/>
      <c r="AE363" s="161">
        <f t="shared" si="8"/>
        <v>0</v>
      </c>
      <c r="AG363" s="118"/>
      <c r="AI363" s="183"/>
      <c r="AK363" s="183"/>
      <c r="AM363" s="118"/>
    </row>
    <row r="364" spans="1:39" x14ac:dyDescent="0.3">
      <c r="A364" s="161">
        <v>354</v>
      </c>
      <c r="B364" s="118"/>
      <c r="C364" s="118"/>
      <c r="D364" s="118"/>
      <c r="E364" s="118"/>
      <c r="F364" s="118"/>
      <c r="G364" s="118"/>
      <c r="I364" s="118"/>
      <c r="J364" s="118"/>
      <c r="K364" s="118"/>
      <c r="L364" s="118"/>
      <c r="M364" s="118"/>
      <c r="N364" s="118"/>
      <c r="O364" s="118"/>
      <c r="P364" s="118"/>
      <c r="Q364" s="118"/>
      <c r="R364" s="118"/>
      <c r="T364" s="118"/>
      <c r="V364" s="118"/>
      <c r="W364" s="118"/>
      <c r="X364" s="118"/>
      <c r="Z364" s="118"/>
      <c r="AB364" s="118"/>
      <c r="AC364" s="118"/>
      <c r="AD364" s="118"/>
      <c r="AE364" s="161">
        <f t="shared" si="8"/>
        <v>0</v>
      </c>
      <c r="AG364" s="118"/>
      <c r="AI364" s="183"/>
      <c r="AK364" s="183"/>
      <c r="AM364" s="118"/>
    </row>
    <row r="365" spans="1:39" x14ac:dyDescent="0.3">
      <c r="A365" s="161">
        <v>355</v>
      </c>
      <c r="B365" s="118"/>
      <c r="C365" s="118"/>
      <c r="D365" s="118"/>
      <c r="E365" s="118"/>
      <c r="F365" s="118"/>
      <c r="G365" s="118"/>
      <c r="I365" s="118"/>
      <c r="J365" s="118"/>
      <c r="K365" s="118"/>
      <c r="L365" s="118"/>
      <c r="M365" s="118"/>
      <c r="N365" s="118"/>
      <c r="O365" s="118"/>
      <c r="P365" s="118"/>
      <c r="Q365" s="118"/>
      <c r="R365" s="118"/>
      <c r="T365" s="118"/>
      <c r="V365" s="118"/>
      <c r="W365" s="118"/>
      <c r="X365" s="118"/>
      <c r="Z365" s="118"/>
      <c r="AB365" s="118"/>
      <c r="AC365" s="118"/>
      <c r="AD365" s="118"/>
      <c r="AE365" s="161">
        <f t="shared" si="8"/>
        <v>0</v>
      </c>
      <c r="AG365" s="118"/>
      <c r="AI365" s="183"/>
      <c r="AK365" s="183"/>
      <c r="AM365" s="118"/>
    </row>
    <row r="366" spans="1:39" x14ac:dyDescent="0.3">
      <c r="A366" s="161">
        <v>356</v>
      </c>
      <c r="B366" s="118"/>
      <c r="C366" s="118"/>
      <c r="D366" s="118"/>
      <c r="E366" s="118"/>
      <c r="F366" s="118"/>
      <c r="G366" s="118"/>
      <c r="I366" s="118"/>
      <c r="J366" s="118"/>
      <c r="K366" s="118"/>
      <c r="L366" s="118"/>
      <c r="M366" s="118"/>
      <c r="N366" s="118"/>
      <c r="O366" s="118"/>
      <c r="P366" s="118"/>
      <c r="Q366" s="118"/>
      <c r="R366" s="118"/>
      <c r="T366" s="118"/>
      <c r="V366" s="118"/>
      <c r="W366" s="118"/>
      <c r="X366" s="118"/>
      <c r="Z366" s="118"/>
      <c r="AB366" s="118"/>
      <c r="AC366" s="118"/>
      <c r="AD366" s="118"/>
      <c r="AE366" s="161">
        <f t="shared" si="8"/>
        <v>0</v>
      </c>
      <c r="AG366" s="118"/>
      <c r="AI366" s="183"/>
      <c r="AK366" s="183"/>
      <c r="AM366" s="118"/>
    </row>
    <row r="367" spans="1:39" x14ac:dyDescent="0.3">
      <c r="A367" s="161">
        <v>357</v>
      </c>
      <c r="B367" s="118"/>
      <c r="C367" s="118"/>
      <c r="D367" s="118"/>
      <c r="E367" s="118"/>
      <c r="F367" s="118"/>
      <c r="G367" s="118"/>
      <c r="I367" s="118"/>
      <c r="J367" s="118"/>
      <c r="K367" s="118"/>
      <c r="L367" s="118"/>
      <c r="M367" s="118"/>
      <c r="N367" s="118"/>
      <c r="O367" s="118"/>
      <c r="P367" s="118"/>
      <c r="Q367" s="118"/>
      <c r="R367" s="118"/>
      <c r="T367" s="118"/>
      <c r="V367" s="118"/>
      <c r="W367" s="118"/>
      <c r="X367" s="118"/>
      <c r="Z367" s="118"/>
      <c r="AB367" s="118"/>
      <c r="AC367" s="118"/>
      <c r="AD367" s="118"/>
      <c r="AE367" s="161">
        <f t="shared" si="8"/>
        <v>0</v>
      </c>
      <c r="AG367" s="118"/>
      <c r="AI367" s="183"/>
      <c r="AK367" s="183"/>
      <c r="AM367" s="118"/>
    </row>
    <row r="368" spans="1:39" x14ac:dyDescent="0.3">
      <c r="A368" s="161">
        <v>358</v>
      </c>
      <c r="B368" s="118"/>
      <c r="C368" s="118"/>
      <c r="D368" s="118"/>
      <c r="E368" s="118"/>
      <c r="F368" s="118"/>
      <c r="G368" s="118"/>
      <c r="I368" s="118"/>
      <c r="J368" s="118"/>
      <c r="K368" s="118"/>
      <c r="L368" s="118"/>
      <c r="M368" s="118"/>
      <c r="N368" s="118"/>
      <c r="O368" s="118"/>
      <c r="P368" s="118"/>
      <c r="Q368" s="118"/>
      <c r="R368" s="118"/>
      <c r="T368" s="118"/>
      <c r="V368" s="118"/>
      <c r="W368" s="118"/>
      <c r="X368" s="118"/>
      <c r="Z368" s="118"/>
      <c r="AB368" s="118"/>
      <c r="AC368" s="118"/>
      <c r="AD368" s="118"/>
      <c r="AE368" s="161">
        <f t="shared" si="8"/>
        <v>0</v>
      </c>
      <c r="AG368" s="118"/>
      <c r="AI368" s="183"/>
      <c r="AK368" s="183"/>
      <c r="AM368" s="118"/>
    </row>
    <row r="369" spans="1:39" x14ac:dyDescent="0.3">
      <c r="A369" s="161">
        <v>359</v>
      </c>
      <c r="B369" s="118"/>
      <c r="C369" s="118"/>
      <c r="D369" s="118"/>
      <c r="E369" s="118"/>
      <c r="F369" s="118"/>
      <c r="G369" s="118"/>
      <c r="I369" s="118"/>
      <c r="J369" s="118"/>
      <c r="K369" s="118"/>
      <c r="L369" s="118"/>
      <c r="M369" s="118"/>
      <c r="N369" s="118"/>
      <c r="O369" s="118"/>
      <c r="P369" s="118"/>
      <c r="Q369" s="118"/>
      <c r="R369" s="118"/>
      <c r="T369" s="118"/>
      <c r="V369" s="118"/>
      <c r="W369" s="118"/>
      <c r="X369" s="118"/>
      <c r="Z369" s="118"/>
      <c r="AB369" s="118"/>
      <c r="AC369" s="118"/>
      <c r="AD369" s="118"/>
      <c r="AE369" s="161">
        <f t="shared" si="8"/>
        <v>0</v>
      </c>
      <c r="AG369" s="118"/>
      <c r="AI369" s="183"/>
      <c r="AK369" s="183"/>
      <c r="AM369" s="118"/>
    </row>
    <row r="370" spans="1:39" x14ac:dyDescent="0.3">
      <c r="A370" s="161">
        <v>360</v>
      </c>
      <c r="B370" s="118"/>
      <c r="C370" s="118"/>
      <c r="D370" s="118"/>
      <c r="E370" s="118"/>
      <c r="F370" s="118"/>
      <c r="G370" s="118"/>
      <c r="I370" s="118"/>
      <c r="J370" s="118"/>
      <c r="K370" s="118"/>
      <c r="L370" s="118"/>
      <c r="M370" s="118"/>
      <c r="N370" s="118"/>
      <c r="O370" s="118"/>
      <c r="P370" s="118"/>
      <c r="Q370" s="118"/>
      <c r="R370" s="118"/>
      <c r="T370" s="118"/>
      <c r="V370" s="118"/>
      <c r="W370" s="118"/>
      <c r="X370" s="118"/>
      <c r="Z370" s="118"/>
      <c r="AB370" s="118"/>
      <c r="AC370" s="118"/>
      <c r="AD370" s="118"/>
      <c r="AE370" s="161">
        <f t="shared" si="8"/>
        <v>0</v>
      </c>
      <c r="AG370" s="118"/>
      <c r="AI370" s="183"/>
      <c r="AK370" s="183"/>
      <c r="AM370" s="118"/>
    </row>
    <row r="371" spans="1:39" x14ac:dyDescent="0.3">
      <c r="A371" s="161">
        <v>361</v>
      </c>
      <c r="B371" s="118"/>
      <c r="C371" s="118"/>
      <c r="D371" s="118"/>
      <c r="E371" s="118"/>
      <c r="F371" s="118"/>
      <c r="G371" s="118"/>
      <c r="I371" s="118"/>
      <c r="J371" s="118"/>
      <c r="K371" s="118"/>
      <c r="L371" s="118"/>
      <c r="M371" s="118"/>
      <c r="N371" s="118"/>
      <c r="O371" s="118"/>
      <c r="P371" s="118"/>
      <c r="Q371" s="118"/>
      <c r="R371" s="118"/>
      <c r="T371" s="118"/>
      <c r="V371" s="118"/>
      <c r="W371" s="118"/>
      <c r="X371" s="118"/>
      <c r="Z371" s="118"/>
      <c r="AB371" s="118"/>
      <c r="AC371" s="118"/>
      <c r="AD371" s="118"/>
      <c r="AE371" s="161">
        <f t="shared" si="8"/>
        <v>0</v>
      </c>
      <c r="AG371" s="118"/>
      <c r="AI371" s="183"/>
      <c r="AK371" s="183"/>
      <c r="AM371" s="118"/>
    </row>
    <row r="372" spans="1:39" x14ac:dyDescent="0.3">
      <c r="A372" s="161">
        <v>362</v>
      </c>
      <c r="B372" s="118"/>
      <c r="C372" s="118"/>
      <c r="D372" s="118"/>
      <c r="E372" s="118"/>
      <c r="F372" s="118"/>
      <c r="G372" s="118"/>
      <c r="I372" s="118"/>
      <c r="J372" s="118"/>
      <c r="K372" s="118"/>
      <c r="L372" s="118"/>
      <c r="M372" s="118"/>
      <c r="N372" s="118"/>
      <c r="O372" s="118"/>
      <c r="P372" s="118"/>
      <c r="Q372" s="118"/>
      <c r="R372" s="118"/>
      <c r="T372" s="118"/>
      <c r="V372" s="118"/>
      <c r="W372" s="118"/>
      <c r="X372" s="118"/>
      <c r="Z372" s="118"/>
      <c r="AB372" s="118"/>
      <c r="AC372" s="118"/>
      <c r="AD372" s="118"/>
      <c r="AE372" s="161">
        <f t="shared" si="8"/>
        <v>0</v>
      </c>
      <c r="AG372" s="118"/>
      <c r="AI372" s="183"/>
      <c r="AK372" s="183"/>
      <c r="AM372" s="118"/>
    </row>
    <row r="373" spans="1:39" x14ac:dyDescent="0.3">
      <c r="A373" s="161">
        <v>363</v>
      </c>
      <c r="B373" s="118"/>
      <c r="C373" s="118"/>
      <c r="D373" s="118"/>
      <c r="E373" s="118"/>
      <c r="F373" s="118"/>
      <c r="G373" s="118"/>
      <c r="I373" s="118"/>
      <c r="J373" s="118"/>
      <c r="K373" s="118"/>
      <c r="L373" s="118"/>
      <c r="M373" s="118"/>
      <c r="N373" s="118"/>
      <c r="O373" s="118"/>
      <c r="P373" s="118"/>
      <c r="Q373" s="118"/>
      <c r="R373" s="118"/>
      <c r="T373" s="118"/>
      <c r="V373" s="118"/>
      <c r="W373" s="118"/>
      <c r="X373" s="118"/>
      <c r="Z373" s="118"/>
      <c r="AB373" s="118"/>
      <c r="AC373" s="118"/>
      <c r="AD373" s="118"/>
      <c r="AE373" s="161">
        <f t="shared" si="8"/>
        <v>0</v>
      </c>
      <c r="AG373" s="118"/>
      <c r="AI373" s="183"/>
      <c r="AK373" s="183"/>
      <c r="AM373" s="118"/>
    </row>
    <row r="374" spans="1:39" x14ac:dyDescent="0.3">
      <c r="A374" s="161">
        <v>364</v>
      </c>
      <c r="B374" s="118"/>
      <c r="C374" s="118"/>
      <c r="D374" s="118"/>
      <c r="E374" s="118"/>
      <c r="F374" s="118"/>
      <c r="G374" s="118"/>
      <c r="I374" s="118"/>
      <c r="J374" s="118"/>
      <c r="K374" s="118"/>
      <c r="L374" s="118"/>
      <c r="M374" s="118"/>
      <c r="N374" s="118"/>
      <c r="O374" s="118"/>
      <c r="P374" s="118"/>
      <c r="Q374" s="118"/>
      <c r="R374" s="118"/>
      <c r="T374" s="118"/>
      <c r="V374" s="118"/>
      <c r="W374" s="118"/>
      <c r="X374" s="118"/>
      <c r="Z374" s="118"/>
      <c r="AB374" s="118"/>
      <c r="AC374" s="118"/>
      <c r="AD374" s="118"/>
      <c r="AE374" s="161">
        <f t="shared" si="8"/>
        <v>0</v>
      </c>
      <c r="AG374" s="118"/>
      <c r="AI374" s="183"/>
      <c r="AK374" s="183"/>
      <c r="AM374" s="118"/>
    </row>
    <row r="375" spans="1:39" x14ac:dyDescent="0.3">
      <c r="A375" s="161">
        <v>365</v>
      </c>
      <c r="B375" s="118"/>
      <c r="C375" s="118"/>
      <c r="D375" s="118"/>
      <c r="E375" s="118"/>
      <c r="F375" s="118"/>
      <c r="G375" s="118"/>
      <c r="I375" s="118"/>
      <c r="J375" s="118"/>
      <c r="K375" s="118"/>
      <c r="L375" s="118"/>
      <c r="M375" s="118"/>
      <c r="N375" s="118"/>
      <c r="O375" s="118"/>
      <c r="P375" s="118"/>
      <c r="Q375" s="118"/>
      <c r="R375" s="118"/>
      <c r="T375" s="118"/>
      <c r="V375" s="118"/>
      <c r="W375" s="118"/>
      <c r="X375" s="118"/>
      <c r="Z375" s="118"/>
      <c r="AB375" s="118"/>
      <c r="AC375" s="118"/>
      <c r="AD375" s="118"/>
      <c r="AE375" s="161">
        <f t="shared" si="8"/>
        <v>0</v>
      </c>
      <c r="AG375" s="118"/>
      <c r="AI375" s="183"/>
      <c r="AK375" s="183"/>
      <c r="AM375" s="118"/>
    </row>
    <row r="376" spans="1:39" x14ac:dyDescent="0.3">
      <c r="A376" s="161">
        <v>366</v>
      </c>
      <c r="B376" s="118"/>
      <c r="C376" s="118"/>
      <c r="D376" s="118"/>
      <c r="E376" s="118"/>
      <c r="F376" s="118"/>
      <c r="G376" s="118"/>
      <c r="I376" s="118"/>
      <c r="J376" s="118"/>
      <c r="K376" s="118"/>
      <c r="L376" s="118"/>
      <c r="M376" s="118"/>
      <c r="N376" s="118"/>
      <c r="O376" s="118"/>
      <c r="P376" s="118"/>
      <c r="Q376" s="118"/>
      <c r="R376" s="118"/>
      <c r="T376" s="118"/>
      <c r="V376" s="118"/>
      <c r="W376" s="118"/>
      <c r="X376" s="118"/>
      <c r="Z376" s="118"/>
      <c r="AB376" s="118"/>
      <c r="AC376" s="118"/>
      <c r="AD376" s="118"/>
      <c r="AE376" s="161">
        <f t="shared" si="8"/>
        <v>0</v>
      </c>
      <c r="AG376" s="118"/>
      <c r="AI376" s="183"/>
      <c r="AK376" s="183"/>
      <c r="AM376" s="118"/>
    </row>
    <row r="377" spans="1:39" x14ac:dyDescent="0.3">
      <c r="A377" s="161">
        <v>367</v>
      </c>
      <c r="B377" s="118"/>
      <c r="C377" s="118"/>
      <c r="D377" s="118"/>
      <c r="E377" s="118"/>
      <c r="F377" s="118"/>
      <c r="G377" s="118"/>
      <c r="I377" s="118"/>
      <c r="J377" s="118"/>
      <c r="K377" s="118"/>
      <c r="L377" s="118"/>
      <c r="M377" s="118"/>
      <c r="N377" s="118"/>
      <c r="O377" s="118"/>
      <c r="P377" s="118"/>
      <c r="Q377" s="118"/>
      <c r="R377" s="118"/>
      <c r="T377" s="118"/>
      <c r="V377" s="118"/>
      <c r="W377" s="118"/>
      <c r="X377" s="118"/>
      <c r="Z377" s="118"/>
      <c r="AB377" s="118"/>
      <c r="AC377" s="118"/>
      <c r="AD377" s="118"/>
      <c r="AE377" s="161">
        <f t="shared" si="8"/>
        <v>0</v>
      </c>
      <c r="AG377" s="118"/>
      <c r="AI377" s="183"/>
      <c r="AK377" s="183"/>
      <c r="AM377" s="118"/>
    </row>
    <row r="378" spans="1:39" x14ac:dyDescent="0.3">
      <c r="A378" s="161">
        <v>368</v>
      </c>
      <c r="B378" s="118"/>
      <c r="C378" s="118"/>
      <c r="D378" s="118"/>
      <c r="E378" s="118"/>
      <c r="F378" s="118"/>
      <c r="G378" s="118"/>
      <c r="I378" s="118"/>
      <c r="J378" s="118"/>
      <c r="K378" s="118"/>
      <c r="L378" s="118"/>
      <c r="M378" s="118"/>
      <c r="N378" s="118"/>
      <c r="O378" s="118"/>
      <c r="P378" s="118"/>
      <c r="Q378" s="118"/>
      <c r="R378" s="118"/>
      <c r="T378" s="118"/>
      <c r="V378" s="118"/>
      <c r="W378" s="118"/>
      <c r="X378" s="118"/>
      <c r="Z378" s="118"/>
      <c r="AB378" s="118"/>
      <c r="AC378" s="118"/>
      <c r="AD378" s="118"/>
      <c r="AE378" s="161">
        <f t="shared" si="8"/>
        <v>0</v>
      </c>
      <c r="AG378" s="118"/>
      <c r="AI378" s="183"/>
      <c r="AK378" s="183"/>
      <c r="AM378" s="118"/>
    </row>
    <row r="379" spans="1:39" x14ac:dyDescent="0.3">
      <c r="A379" s="161">
        <v>369</v>
      </c>
      <c r="B379" s="118"/>
      <c r="C379" s="118"/>
      <c r="D379" s="118"/>
      <c r="E379" s="118"/>
      <c r="F379" s="118"/>
      <c r="G379" s="118"/>
      <c r="I379" s="118"/>
      <c r="J379" s="118"/>
      <c r="K379" s="118"/>
      <c r="L379" s="118"/>
      <c r="M379" s="118"/>
      <c r="N379" s="118"/>
      <c r="O379" s="118"/>
      <c r="P379" s="118"/>
      <c r="Q379" s="118"/>
      <c r="R379" s="118"/>
      <c r="T379" s="118"/>
      <c r="V379" s="118"/>
      <c r="W379" s="118"/>
      <c r="X379" s="118"/>
      <c r="Z379" s="118"/>
      <c r="AB379" s="118"/>
      <c r="AC379" s="118"/>
      <c r="AD379" s="118"/>
      <c r="AE379" s="161">
        <f t="shared" si="8"/>
        <v>0</v>
      </c>
      <c r="AG379" s="118"/>
      <c r="AI379" s="183"/>
      <c r="AK379" s="183"/>
      <c r="AM379" s="118"/>
    </row>
    <row r="380" spans="1:39" x14ac:dyDescent="0.3">
      <c r="A380" s="161">
        <v>370</v>
      </c>
      <c r="B380" s="118"/>
      <c r="C380" s="118"/>
      <c r="D380" s="118"/>
      <c r="E380" s="118"/>
      <c r="F380" s="118"/>
      <c r="G380" s="118"/>
      <c r="I380" s="118"/>
      <c r="J380" s="118"/>
      <c r="K380" s="118"/>
      <c r="L380" s="118"/>
      <c r="M380" s="118"/>
      <c r="N380" s="118"/>
      <c r="O380" s="118"/>
      <c r="P380" s="118"/>
      <c r="Q380" s="118"/>
      <c r="R380" s="118"/>
      <c r="T380" s="118"/>
      <c r="V380" s="118"/>
      <c r="W380" s="118"/>
      <c r="X380" s="118"/>
      <c r="Z380" s="118"/>
      <c r="AB380" s="118"/>
      <c r="AC380" s="118"/>
      <c r="AD380" s="118"/>
      <c r="AE380" s="161">
        <f t="shared" si="8"/>
        <v>0</v>
      </c>
      <c r="AG380" s="118"/>
      <c r="AI380" s="183"/>
      <c r="AK380" s="183"/>
      <c r="AM380" s="118"/>
    </row>
    <row r="381" spans="1:39" x14ac:dyDescent="0.3">
      <c r="A381" s="161">
        <v>371</v>
      </c>
      <c r="B381" s="118"/>
      <c r="C381" s="118"/>
      <c r="D381" s="118"/>
      <c r="E381" s="118"/>
      <c r="F381" s="118"/>
      <c r="G381" s="118"/>
      <c r="I381" s="118"/>
      <c r="J381" s="118"/>
      <c r="K381" s="118"/>
      <c r="L381" s="118"/>
      <c r="M381" s="118"/>
      <c r="N381" s="118"/>
      <c r="O381" s="118"/>
      <c r="P381" s="118"/>
      <c r="Q381" s="118"/>
      <c r="R381" s="118"/>
      <c r="T381" s="118"/>
      <c r="V381" s="118"/>
      <c r="W381" s="118"/>
      <c r="X381" s="118"/>
      <c r="Z381" s="118"/>
      <c r="AB381" s="118"/>
      <c r="AC381" s="118"/>
      <c r="AD381" s="118"/>
      <c r="AE381" s="161">
        <f t="shared" si="8"/>
        <v>0</v>
      </c>
      <c r="AG381" s="118"/>
      <c r="AI381" s="183"/>
      <c r="AK381" s="183"/>
      <c r="AM381" s="118"/>
    </row>
    <row r="382" spans="1:39" x14ac:dyDescent="0.3">
      <c r="A382" s="161">
        <v>372</v>
      </c>
      <c r="B382" s="118"/>
      <c r="C382" s="118"/>
      <c r="D382" s="118"/>
      <c r="E382" s="118"/>
      <c r="F382" s="118"/>
      <c r="G382" s="118"/>
      <c r="I382" s="118"/>
      <c r="J382" s="118"/>
      <c r="K382" s="118"/>
      <c r="L382" s="118"/>
      <c r="M382" s="118"/>
      <c r="N382" s="118"/>
      <c r="O382" s="118"/>
      <c r="P382" s="118"/>
      <c r="Q382" s="118"/>
      <c r="R382" s="118"/>
      <c r="T382" s="118"/>
      <c r="V382" s="118"/>
      <c r="W382" s="118"/>
      <c r="X382" s="118"/>
      <c r="Z382" s="118"/>
      <c r="AB382" s="118"/>
      <c r="AC382" s="118"/>
      <c r="AD382" s="118"/>
      <c r="AE382" s="161">
        <f t="shared" si="8"/>
        <v>0</v>
      </c>
      <c r="AG382" s="118"/>
      <c r="AI382" s="183"/>
      <c r="AK382" s="183"/>
      <c r="AM382" s="118"/>
    </row>
    <row r="383" spans="1:39" x14ac:dyDescent="0.3">
      <c r="A383" s="161">
        <v>373</v>
      </c>
      <c r="B383" s="118"/>
      <c r="C383" s="118"/>
      <c r="D383" s="118"/>
      <c r="E383" s="118"/>
      <c r="F383" s="118"/>
      <c r="G383" s="118"/>
      <c r="I383" s="118"/>
      <c r="J383" s="118"/>
      <c r="K383" s="118"/>
      <c r="L383" s="118"/>
      <c r="M383" s="118"/>
      <c r="N383" s="118"/>
      <c r="O383" s="118"/>
      <c r="P383" s="118"/>
      <c r="Q383" s="118"/>
      <c r="R383" s="118"/>
      <c r="T383" s="118"/>
      <c r="V383" s="118"/>
      <c r="W383" s="118"/>
      <c r="X383" s="118"/>
      <c r="Z383" s="118"/>
      <c r="AB383" s="118"/>
      <c r="AC383" s="118"/>
      <c r="AD383" s="118"/>
      <c r="AE383" s="161">
        <f t="shared" si="8"/>
        <v>0</v>
      </c>
      <c r="AG383" s="118"/>
      <c r="AI383" s="183"/>
      <c r="AK383" s="183"/>
      <c r="AM383" s="118"/>
    </row>
    <row r="384" spans="1:39" x14ac:dyDescent="0.3">
      <c r="A384" s="161">
        <v>374</v>
      </c>
      <c r="B384" s="118"/>
      <c r="C384" s="118"/>
      <c r="D384" s="118"/>
      <c r="E384" s="118"/>
      <c r="F384" s="118"/>
      <c r="G384" s="118"/>
      <c r="I384" s="118"/>
      <c r="J384" s="118"/>
      <c r="K384" s="118"/>
      <c r="L384" s="118"/>
      <c r="M384" s="118"/>
      <c r="N384" s="118"/>
      <c r="O384" s="118"/>
      <c r="P384" s="118"/>
      <c r="Q384" s="118"/>
      <c r="R384" s="118"/>
      <c r="T384" s="118"/>
      <c r="V384" s="118"/>
      <c r="W384" s="118"/>
      <c r="X384" s="118"/>
      <c r="Z384" s="118"/>
      <c r="AB384" s="118"/>
      <c r="AC384" s="118"/>
      <c r="AD384" s="118"/>
      <c r="AE384" s="161">
        <f t="shared" si="8"/>
        <v>0</v>
      </c>
      <c r="AG384" s="118"/>
      <c r="AI384" s="183"/>
      <c r="AK384" s="183"/>
      <c r="AM384" s="118"/>
    </row>
    <row r="385" spans="1:39" x14ac:dyDescent="0.3">
      <c r="A385" s="161">
        <v>375</v>
      </c>
      <c r="B385" s="118"/>
      <c r="C385" s="118"/>
      <c r="D385" s="118"/>
      <c r="E385" s="118"/>
      <c r="F385" s="118"/>
      <c r="G385" s="118"/>
      <c r="I385" s="118"/>
      <c r="J385" s="118"/>
      <c r="K385" s="118"/>
      <c r="L385" s="118"/>
      <c r="M385" s="118"/>
      <c r="N385" s="118"/>
      <c r="O385" s="118"/>
      <c r="P385" s="118"/>
      <c r="Q385" s="118"/>
      <c r="R385" s="118"/>
      <c r="T385" s="118"/>
      <c r="V385" s="118"/>
      <c r="W385" s="118"/>
      <c r="X385" s="118"/>
      <c r="Z385" s="118"/>
      <c r="AB385" s="118"/>
      <c r="AC385" s="118"/>
      <c r="AD385" s="118"/>
      <c r="AE385" s="161">
        <f t="shared" si="8"/>
        <v>0</v>
      </c>
      <c r="AG385" s="118"/>
      <c r="AI385" s="183"/>
      <c r="AK385" s="183"/>
      <c r="AM385" s="118"/>
    </row>
    <row r="386" spans="1:39" x14ac:dyDescent="0.3">
      <c r="A386" s="161">
        <v>376</v>
      </c>
      <c r="B386" s="118"/>
      <c r="C386" s="118"/>
      <c r="D386" s="118"/>
      <c r="E386" s="118"/>
      <c r="F386" s="118"/>
      <c r="G386" s="118"/>
      <c r="I386" s="118"/>
      <c r="J386" s="118"/>
      <c r="K386" s="118"/>
      <c r="L386" s="118"/>
      <c r="M386" s="118"/>
      <c r="N386" s="118"/>
      <c r="O386" s="118"/>
      <c r="P386" s="118"/>
      <c r="Q386" s="118"/>
      <c r="R386" s="118"/>
      <c r="T386" s="118"/>
      <c r="V386" s="118"/>
      <c r="W386" s="118"/>
      <c r="X386" s="118"/>
      <c r="Z386" s="118"/>
      <c r="AB386" s="118"/>
      <c r="AC386" s="118"/>
      <c r="AD386" s="118"/>
      <c r="AE386" s="161">
        <f t="shared" si="8"/>
        <v>0</v>
      </c>
      <c r="AG386" s="118"/>
      <c r="AI386" s="183"/>
      <c r="AK386" s="183"/>
      <c r="AM386" s="118"/>
    </row>
    <row r="387" spans="1:39" x14ac:dyDescent="0.3">
      <c r="A387" s="161">
        <v>377</v>
      </c>
      <c r="B387" s="118"/>
      <c r="C387" s="118"/>
      <c r="D387" s="118"/>
      <c r="E387" s="118"/>
      <c r="F387" s="118"/>
      <c r="G387" s="118"/>
      <c r="I387" s="118"/>
      <c r="J387" s="118"/>
      <c r="K387" s="118"/>
      <c r="L387" s="118"/>
      <c r="M387" s="118"/>
      <c r="N387" s="118"/>
      <c r="O387" s="118"/>
      <c r="P387" s="118"/>
      <c r="Q387" s="118"/>
      <c r="R387" s="118"/>
      <c r="T387" s="118"/>
      <c r="V387" s="118"/>
      <c r="W387" s="118"/>
      <c r="X387" s="118"/>
      <c r="Z387" s="118"/>
      <c r="AB387" s="118"/>
      <c r="AC387" s="118"/>
      <c r="AD387" s="118"/>
      <c r="AE387" s="161">
        <f t="shared" si="8"/>
        <v>0</v>
      </c>
      <c r="AG387" s="118"/>
      <c r="AI387" s="183"/>
      <c r="AK387" s="183"/>
      <c r="AM387" s="118"/>
    </row>
    <row r="388" spans="1:39" x14ac:dyDescent="0.3">
      <c r="A388" s="161">
        <v>378</v>
      </c>
      <c r="B388" s="118"/>
      <c r="C388" s="118"/>
      <c r="D388" s="118"/>
      <c r="E388" s="118"/>
      <c r="F388" s="118"/>
      <c r="G388" s="118"/>
      <c r="I388" s="118"/>
      <c r="J388" s="118"/>
      <c r="K388" s="118"/>
      <c r="L388" s="118"/>
      <c r="M388" s="118"/>
      <c r="N388" s="118"/>
      <c r="O388" s="118"/>
      <c r="P388" s="118"/>
      <c r="Q388" s="118"/>
      <c r="R388" s="118"/>
      <c r="T388" s="118"/>
      <c r="V388" s="118"/>
      <c r="W388" s="118"/>
      <c r="X388" s="118"/>
      <c r="Z388" s="118"/>
      <c r="AB388" s="118"/>
      <c r="AC388" s="118"/>
      <c r="AD388" s="118"/>
      <c r="AE388" s="161">
        <f t="shared" si="8"/>
        <v>0</v>
      </c>
      <c r="AG388" s="118"/>
      <c r="AI388" s="183"/>
      <c r="AK388" s="183"/>
      <c r="AM388" s="118"/>
    </row>
    <row r="389" spans="1:39" x14ac:dyDescent="0.3">
      <c r="A389" s="161">
        <v>379</v>
      </c>
      <c r="B389" s="118"/>
      <c r="C389" s="118"/>
      <c r="D389" s="118"/>
      <c r="E389" s="118"/>
      <c r="F389" s="118"/>
      <c r="G389" s="118"/>
      <c r="I389" s="118"/>
      <c r="J389" s="118"/>
      <c r="K389" s="118"/>
      <c r="L389" s="118"/>
      <c r="M389" s="118"/>
      <c r="N389" s="118"/>
      <c r="O389" s="118"/>
      <c r="P389" s="118"/>
      <c r="Q389" s="118"/>
      <c r="R389" s="118"/>
      <c r="T389" s="118"/>
      <c r="V389" s="118"/>
      <c r="W389" s="118"/>
      <c r="X389" s="118"/>
      <c r="Z389" s="118"/>
      <c r="AB389" s="118"/>
      <c r="AC389" s="118"/>
      <c r="AD389" s="118"/>
      <c r="AE389" s="161">
        <f t="shared" si="8"/>
        <v>0</v>
      </c>
      <c r="AG389" s="118"/>
      <c r="AI389" s="183"/>
      <c r="AK389" s="183"/>
      <c r="AM389" s="118"/>
    </row>
    <row r="390" spans="1:39" x14ac:dyDescent="0.3">
      <c r="A390" s="161">
        <v>380</v>
      </c>
      <c r="B390" s="118"/>
      <c r="C390" s="118"/>
      <c r="D390" s="118"/>
      <c r="E390" s="118"/>
      <c r="F390" s="118"/>
      <c r="G390" s="118"/>
      <c r="I390" s="118"/>
      <c r="J390" s="118"/>
      <c r="K390" s="118"/>
      <c r="L390" s="118"/>
      <c r="M390" s="118"/>
      <c r="N390" s="118"/>
      <c r="O390" s="118"/>
      <c r="P390" s="118"/>
      <c r="Q390" s="118"/>
      <c r="R390" s="118"/>
      <c r="T390" s="118"/>
      <c r="V390" s="118"/>
      <c r="W390" s="118"/>
      <c r="X390" s="118"/>
      <c r="Z390" s="118"/>
      <c r="AB390" s="118"/>
      <c r="AC390" s="118"/>
      <c r="AD390" s="118"/>
      <c r="AE390" s="161">
        <f t="shared" si="8"/>
        <v>0</v>
      </c>
      <c r="AG390" s="118"/>
      <c r="AI390" s="183"/>
      <c r="AK390" s="183"/>
      <c r="AM390" s="118"/>
    </row>
    <row r="391" spans="1:39" x14ac:dyDescent="0.3">
      <c r="A391" s="161">
        <v>381</v>
      </c>
      <c r="B391" s="118"/>
      <c r="C391" s="118"/>
      <c r="D391" s="118"/>
      <c r="E391" s="118"/>
      <c r="F391" s="118"/>
      <c r="G391" s="118"/>
      <c r="I391" s="118"/>
      <c r="J391" s="118"/>
      <c r="K391" s="118"/>
      <c r="L391" s="118"/>
      <c r="M391" s="118"/>
      <c r="N391" s="118"/>
      <c r="O391" s="118"/>
      <c r="P391" s="118"/>
      <c r="Q391" s="118"/>
      <c r="R391" s="118"/>
      <c r="T391" s="118"/>
      <c r="V391" s="118"/>
      <c r="W391" s="118"/>
      <c r="X391" s="118"/>
      <c r="Z391" s="118"/>
      <c r="AB391" s="118"/>
      <c r="AC391" s="118"/>
      <c r="AD391" s="118"/>
      <c r="AE391" s="161">
        <f t="shared" si="8"/>
        <v>0</v>
      </c>
      <c r="AG391" s="118"/>
      <c r="AI391" s="183"/>
      <c r="AK391" s="183"/>
      <c r="AM391" s="118"/>
    </row>
    <row r="392" spans="1:39" x14ac:dyDescent="0.3">
      <c r="A392" s="161">
        <v>382</v>
      </c>
      <c r="B392" s="118"/>
      <c r="C392" s="118"/>
      <c r="D392" s="118"/>
      <c r="E392" s="118"/>
      <c r="F392" s="118"/>
      <c r="G392" s="118"/>
      <c r="I392" s="118"/>
      <c r="J392" s="118"/>
      <c r="K392" s="118"/>
      <c r="L392" s="118"/>
      <c r="M392" s="118"/>
      <c r="N392" s="118"/>
      <c r="O392" s="118"/>
      <c r="P392" s="118"/>
      <c r="Q392" s="118"/>
      <c r="R392" s="118"/>
      <c r="T392" s="118"/>
      <c r="V392" s="118"/>
      <c r="W392" s="118"/>
      <c r="X392" s="118"/>
      <c r="Z392" s="118"/>
      <c r="AB392" s="118"/>
      <c r="AC392" s="118"/>
      <c r="AD392" s="118"/>
      <c r="AE392" s="161">
        <f t="shared" si="8"/>
        <v>0</v>
      </c>
      <c r="AG392" s="118"/>
      <c r="AI392" s="183"/>
      <c r="AK392" s="183"/>
      <c r="AM392" s="118"/>
    </row>
    <row r="393" spans="1:39" x14ac:dyDescent="0.3">
      <c r="A393" s="161">
        <v>383</v>
      </c>
      <c r="B393" s="118"/>
      <c r="C393" s="118"/>
      <c r="D393" s="118"/>
      <c r="E393" s="118"/>
      <c r="F393" s="118"/>
      <c r="G393" s="118"/>
      <c r="I393" s="118"/>
      <c r="J393" s="118"/>
      <c r="K393" s="118"/>
      <c r="L393" s="118"/>
      <c r="M393" s="118"/>
      <c r="N393" s="118"/>
      <c r="O393" s="118"/>
      <c r="P393" s="118"/>
      <c r="Q393" s="118"/>
      <c r="R393" s="118"/>
      <c r="T393" s="118"/>
      <c r="V393" s="118"/>
      <c r="W393" s="118"/>
      <c r="X393" s="118"/>
      <c r="Z393" s="118"/>
      <c r="AB393" s="118"/>
      <c r="AC393" s="118"/>
      <c r="AD393" s="118"/>
      <c r="AE393" s="161">
        <f t="shared" si="8"/>
        <v>0</v>
      </c>
      <c r="AG393" s="118"/>
      <c r="AI393" s="183"/>
      <c r="AK393" s="183"/>
      <c r="AM393" s="118"/>
    </row>
    <row r="394" spans="1:39" x14ac:dyDescent="0.3">
      <c r="A394" s="161">
        <v>384</v>
      </c>
      <c r="B394" s="118"/>
      <c r="C394" s="118"/>
      <c r="D394" s="118"/>
      <c r="E394" s="118"/>
      <c r="F394" s="118"/>
      <c r="G394" s="118"/>
      <c r="I394" s="118"/>
      <c r="J394" s="118"/>
      <c r="K394" s="118"/>
      <c r="L394" s="118"/>
      <c r="M394" s="118"/>
      <c r="N394" s="118"/>
      <c r="O394" s="118"/>
      <c r="P394" s="118"/>
      <c r="Q394" s="118"/>
      <c r="R394" s="118"/>
      <c r="T394" s="118"/>
      <c r="V394" s="118"/>
      <c r="W394" s="118"/>
      <c r="X394" s="118"/>
      <c r="Z394" s="118"/>
      <c r="AB394" s="118"/>
      <c r="AC394" s="118"/>
      <c r="AD394" s="118"/>
      <c r="AE394" s="161">
        <f t="shared" si="8"/>
        <v>0</v>
      </c>
      <c r="AG394" s="118"/>
      <c r="AI394" s="183"/>
      <c r="AK394" s="183"/>
      <c r="AM394" s="118"/>
    </row>
    <row r="395" spans="1:39" x14ac:dyDescent="0.3">
      <c r="A395" s="161">
        <v>385</v>
      </c>
      <c r="B395" s="118"/>
      <c r="C395" s="118"/>
      <c r="D395" s="118"/>
      <c r="E395" s="118"/>
      <c r="F395" s="118"/>
      <c r="G395" s="118"/>
      <c r="I395" s="118"/>
      <c r="J395" s="118"/>
      <c r="K395" s="118"/>
      <c r="L395" s="118"/>
      <c r="M395" s="118"/>
      <c r="N395" s="118"/>
      <c r="O395" s="118"/>
      <c r="P395" s="118"/>
      <c r="Q395" s="118"/>
      <c r="R395" s="118"/>
      <c r="T395" s="118"/>
      <c r="V395" s="118"/>
      <c r="W395" s="118"/>
      <c r="X395" s="118"/>
      <c r="Z395" s="118"/>
      <c r="AB395" s="118"/>
      <c r="AC395" s="118"/>
      <c r="AD395" s="118"/>
      <c r="AE395" s="161">
        <f t="shared" ref="AE395:AE458" si="9">IF(E395=0,D395,0)</f>
        <v>0</v>
      </c>
      <c r="AG395" s="118"/>
      <c r="AI395" s="183"/>
      <c r="AK395" s="183"/>
      <c r="AM395" s="118"/>
    </row>
    <row r="396" spans="1:39" x14ac:dyDescent="0.3">
      <c r="A396" s="161">
        <v>386</v>
      </c>
      <c r="B396" s="118"/>
      <c r="C396" s="118"/>
      <c r="D396" s="118"/>
      <c r="E396" s="118"/>
      <c r="F396" s="118"/>
      <c r="G396" s="118"/>
      <c r="I396" s="118"/>
      <c r="J396" s="118"/>
      <c r="K396" s="118"/>
      <c r="L396" s="118"/>
      <c r="M396" s="118"/>
      <c r="N396" s="118"/>
      <c r="O396" s="118"/>
      <c r="P396" s="118"/>
      <c r="Q396" s="118"/>
      <c r="R396" s="118"/>
      <c r="T396" s="118"/>
      <c r="V396" s="118"/>
      <c r="W396" s="118"/>
      <c r="X396" s="118"/>
      <c r="Z396" s="118"/>
      <c r="AB396" s="118"/>
      <c r="AC396" s="118"/>
      <c r="AD396" s="118"/>
      <c r="AE396" s="161">
        <f t="shared" si="9"/>
        <v>0</v>
      </c>
      <c r="AG396" s="118"/>
      <c r="AI396" s="183"/>
      <c r="AK396" s="183"/>
      <c r="AM396" s="118"/>
    </row>
    <row r="397" spans="1:39" x14ac:dyDescent="0.3">
      <c r="A397" s="161">
        <v>387</v>
      </c>
      <c r="B397" s="118"/>
      <c r="C397" s="118"/>
      <c r="D397" s="118"/>
      <c r="E397" s="118"/>
      <c r="F397" s="118"/>
      <c r="G397" s="118"/>
      <c r="I397" s="118"/>
      <c r="J397" s="118"/>
      <c r="K397" s="118"/>
      <c r="L397" s="118"/>
      <c r="M397" s="118"/>
      <c r="N397" s="118"/>
      <c r="O397" s="118"/>
      <c r="P397" s="118"/>
      <c r="Q397" s="118"/>
      <c r="R397" s="118"/>
      <c r="T397" s="118"/>
      <c r="V397" s="118"/>
      <c r="W397" s="118"/>
      <c r="X397" s="118"/>
      <c r="Z397" s="118"/>
      <c r="AB397" s="118"/>
      <c r="AC397" s="118"/>
      <c r="AD397" s="118"/>
      <c r="AE397" s="161">
        <f t="shared" si="9"/>
        <v>0</v>
      </c>
      <c r="AG397" s="118"/>
      <c r="AI397" s="183"/>
      <c r="AK397" s="183"/>
      <c r="AM397" s="118"/>
    </row>
    <row r="398" spans="1:39" x14ac:dyDescent="0.3">
      <c r="A398" s="161">
        <v>388</v>
      </c>
      <c r="B398" s="118"/>
      <c r="C398" s="118"/>
      <c r="D398" s="118"/>
      <c r="E398" s="118"/>
      <c r="F398" s="118"/>
      <c r="G398" s="118"/>
      <c r="I398" s="118"/>
      <c r="J398" s="118"/>
      <c r="K398" s="118"/>
      <c r="L398" s="118"/>
      <c r="M398" s="118"/>
      <c r="N398" s="118"/>
      <c r="O398" s="118"/>
      <c r="P398" s="118"/>
      <c r="Q398" s="118"/>
      <c r="R398" s="118"/>
      <c r="T398" s="118"/>
      <c r="V398" s="118"/>
      <c r="W398" s="118"/>
      <c r="X398" s="118"/>
      <c r="Z398" s="118"/>
      <c r="AB398" s="118"/>
      <c r="AC398" s="118"/>
      <c r="AD398" s="118"/>
      <c r="AE398" s="161">
        <f t="shared" si="9"/>
        <v>0</v>
      </c>
      <c r="AG398" s="118"/>
      <c r="AI398" s="183"/>
      <c r="AK398" s="183"/>
      <c r="AM398" s="118"/>
    </row>
    <row r="399" spans="1:39" x14ac:dyDescent="0.3">
      <c r="A399" s="161">
        <v>389</v>
      </c>
      <c r="B399" s="118"/>
      <c r="C399" s="118"/>
      <c r="D399" s="118"/>
      <c r="E399" s="118"/>
      <c r="F399" s="118"/>
      <c r="G399" s="118"/>
      <c r="I399" s="118"/>
      <c r="J399" s="118"/>
      <c r="K399" s="118"/>
      <c r="L399" s="118"/>
      <c r="M399" s="118"/>
      <c r="N399" s="118"/>
      <c r="O399" s="118"/>
      <c r="P399" s="118"/>
      <c r="Q399" s="118"/>
      <c r="R399" s="118"/>
      <c r="T399" s="118"/>
      <c r="V399" s="118"/>
      <c r="W399" s="118"/>
      <c r="X399" s="118"/>
      <c r="Z399" s="118"/>
      <c r="AB399" s="118"/>
      <c r="AC399" s="118"/>
      <c r="AD399" s="118"/>
      <c r="AE399" s="161">
        <f t="shared" si="9"/>
        <v>0</v>
      </c>
      <c r="AG399" s="118"/>
      <c r="AI399" s="183"/>
      <c r="AK399" s="183"/>
      <c r="AM399" s="118"/>
    </row>
    <row r="400" spans="1:39" x14ac:dyDescent="0.3">
      <c r="A400" s="161">
        <v>390</v>
      </c>
      <c r="B400" s="118"/>
      <c r="C400" s="118"/>
      <c r="D400" s="118"/>
      <c r="E400" s="118"/>
      <c r="F400" s="118"/>
      <c r="G400" s="118"/>
      <c r="I400" s="118"/>
      <c r="J400" s="118"/>
      <c r="K400" s="118"/>
      <c r="L400" s="118"/>
      <c r="M400" s="118"/>
      <c r="N400" s="118"/>
      <c r="O400" s="118"/>
      <c r="P400" s="118"/>
      <c r="Q400" s="118"/>
      <c r="R400" s="118"/>
      <c r="T400" s="118"/>
      <c r="V400" s="118"/>
      <c r="W400" s="118"/>
      <c r="X400" s="118"/>
      <c r="Z400" s="118"/>
      <c r="AB400" s="118"/>
      <c r="AC400" s="118"/>
      <c r="AD400" s="118"/>
      <c r="AE400" s="161">
        <f t="shared" si="9"/>
        <v>0</v>
      </c>
      <c r="AG400" s="118"/>
      <c r="AI400" s="183"/>
      <c r="AK400" s="183"/>
      <c r="AM400" s="118"/>
    </row>
    <row r="401" spans="1:39" x14ac:dyDescent="0.3">
      <c r="A401" s="161">
        <v>391</v>
      </c>
      <c r="B401" s="118"/>
      <c r="C401" s="118"/>
      <c r="D401" s="118"/>
      <c r="E401" s="118"/>
      <c r="F401" s="118"/>
      <c r="G401" s="118"/>
      <c r="I401" s="118"/>
      <c r="J401" s="118"/>
      <c r="K401" s="118"/>
      <c r="L401" s="118"/>
      <c r="M401" s="118"/>
      <c r="N401" s="118"/>
      <c r="O401" s="118"/>
      <c r="P401" s="118"/>
      <c r="Q401" s="118"/>
      <c r="R401" s="118"/>
      <c r="T401" s="118"/>
      <c r="V401" s="118"/>
      <c r="W401" s="118"/>
      <c r="X401" s="118"/>
      <c r="Z401" s="118"/>
      <c r="AB401" s="118"/>
      <c r="AC401" s="118"/>
      <c r="AD401" s="118"/>
      <c r="AE401" s="161">
        <f t="shared" si="9"/>
        <v>0</v>
      </c>
      <c r="AG401" s="118"/>
      <c r="AI401" s="183"/>
      <c r="AK401" s="183"/>
      <c r="AM401" s="118"/>
    </row>
    <row r="402" spans="1:39" x14ac:dyDescent="0.3">
      <c r="A402" s="161">
        <v>392</v>
      </c>
      <c r="B402" s="118"/>
      <c r="C402" s="118"/>
      <c r="D402" s="118"/>
      <c r="E402" s="118"/>
      <c r="F402" s="118"/>
      <c r="G402" s="118"/>
      <c r="I402" s="118"/>
      <c r="J402" s="118"/>
      <c r="K402" s="118"/>
      <c r="L402" s="118"/>
      <c r="M402" s="118"/>
      <c r="N402" s="118"/>
      <c r="O402" s="118"/>
      <c r="P402" s="118"/>
      <c r="Q402" s="118"/>
      <c r="R402" s="118"/>
      <c r="T402" s="118"/>
      <c r="V402" s="118"/>
      <c r="W402" s="118"/>
      <c r="X402" s="118"/>
      <c r="Z402" s="118"/>
      <c r="AB402" s="118"/>
      <c r="AC402" s="118"/>
      <c r="AD402" s="118"/>
      <c r="AE402" s="161">
        <f t="shared" si="9"/>
        <v>0</v>
      </c>
      <c r="AG402" s="118"/>
      <c r="AI402" s="183"/>
      <c r="AK402" s="183"/>
      <c r="AM402" s="118"/>
    </row>
    <row r="403" spans="1:39" x14ac:dyDescent="0.3">
      <c r="A403" s="161">
        <v>393</v>
      </c>
      <c r="B403" s="118"/>
      <c r="C403" s="118"/>
      <c r="D403" s="118"/>
      <c r="E403" s="118"/>
      <c r="F403" s="118"/>
      <c r="G403" s="118"/>
      <c r="I403" s="118"/>
      <c r="J403" s="118"/>
      <c r="K403" s="118"/>
      <c r="L403" s="118"/>
      <c r="M403" s="118"/>
      <c r="N403" s="118"/>
      <c r="O403" s="118"/>
      <c r="P403" s="118"/>
      <c r="Q403" s="118"/>
      <c r="R403" s="118"/>
      <c r="T403" s="118"/>
      <c r="V403" s="118"/>
      <c r="W403" s="118"/>
      <c r="X403" s="118"/>
      <c r="Z403" s="118"/>
      <c r="AB403" s="118"/>
      <c r="AC403" s="118"/>
      <c r="AD403" s="118"/>
      <c r="AE403" s="161">
        <f t="shared" si="9"/>
        <v>0</v>
      </c>
      <c r="AG403" s="118"/>
      <c r="AI403" s="183"/>
      <c r="AK403" s="183"/>
      <c r="AM403" s="118"/>
    </row>
    <row r="404" spans="1:39" x14ac:dyDescent="0.3">
      <c r="A404" s="161">
        <v>394</v>
      </c>
      <c r="B404" s="118"/>
      <c r="C404" s="118"/>
      <c r="D404" s="118"/>
      <c r="E404" s="118"/>
      <c r="F404" s="118"/>
      <c r="G404" s="118"/>
      <c r="I404" s="118"/>
      <c r="J404" s="118"/>
      <c r="K404" s="118"/>
      <c r="L404" s="118"/>
      <c r="M404" s="118"/>
      <c r="N404" s="118"/>
      <c r="O404" s="118"/>
      <c r="P404" s="118"/>
      <c r="Q404" s="118"/>
      <c r="R404" s="118"/>
      <c r="T404" s="118"/>
      <c r="V404" s="118"/>
      <c r="W404" s="118"/>
      <c r="X404" s="118"/>
      <c r="Z404" s="118"/>
      <c r="AB404" s="118"/>
      <c r="AC404" s="118"/>
      <c r="AD404" s="118"/>
      <c r="AE404" s="161">
        <f t="shared" si="9"/>
        <v>0</v>
      </c>
      <c r="AG404" s="118"/>
      <c r="AI404" s="183"/>
      <c r="AK404" s="183"/>
      <c r="AM404" s="118"/>
    </row>
    <row r="405" spans="1:39" x14ac:dyDescent="0.3">
      <c r="A405" s="161">
        <v>395</v>
      </c>
      <c r="B405" s="118"/>
      <c r="C405" s="118"/>
      <c r="D405" s="118"/>
      <c r="E405" s="118"/>
      <c r="F405" s="118"/>
      <c r="G405" s="118"/>
      <c r="I405" s="118"/>
      <c r="J405" s="118"/>
      <c r="K405" s="118"/>
      <c r="L405" s="118"/>
      <c r="M405" s="118"/>
      <c r="N405" s="118"/>
      <c r="O405" s="118"/>
      <c r="P405" s="118"/>
      <c r="Q405" s="118"/>
      <c r="R405" s="118"/>
      <c r="T405" s="118"/>
      <c r="V405" s="118"/>
      <c r="W405" s="118"/>
      <c r="X405" s="118"/>
      <c r="Z405" s="118"/>
      <c r="AB405" s="118"/>
      <c r="AC405" s="118"/>
      <c r="AD405" s="118"/>
      <c r="AE405" s="161">
        <f t="shared" si="9"/>
        <v>0</v>
      </c>
      <c r="AG405" s="118"/>
      <c r="AI405" s="183"/>
      <c r="AK405" s="183"/>
      <c r="AM405" s="118"/>
    </row>
    <row r="406" spans="1:39" x14ac:dyDescent="0.3">
      <c r="A406" s="161">
        <v>396</v>
      </c>
      <c r="B406" s="118"/>
      <c r="C406" s="118"/>
      <c r="D406" s="118"/>
      <c r="E406" s="118"/>
      <c r="F406" s="118"/>
      <c r="G406" s="118"/>
      <c r="I406" s="118"/>
      <c r="J406" s="118"/>
      <c r="K406" s="118"/>
      <c r="L406" s="118"/>
      <c r="M406" s="118"/>
      <c r="N406" s="118"/>
      <c r="O406" s="118"/>
      <c r="P406" s="118"/>
      <c r="Q406" s="118"/>
      <c r="R406" s="118"/>
      <c r="T406" s="118"/>
      <c r="V406" s="118"/>
      <c r="W406" s="118"/>
      <c r="X406" s="118"/>
      <c r="Z406" s="118"/>
      <c r="AB406" s="118"/>
      <c r="AC406" s="118"/>
      <c r="AD406" s="118"/>
      <c r="AE406" s="161">
        <f t="shared" si="9"/>
        <v>0</v>
      </c>
      <c r="AG406" s="118"/>
      <c r="AI406" s="183"/>
      <c r="AK406" s="183"/>
      <c r="AM406" s="118"/>
    </row>
    <row r="407" spans="1:39" x14ac:dyDescent="0.3">
      <c r="A407" s="161">
        <v>397</v>
      </c>
      <c r="B407" s="118"/>
      <c r="C407" s="118"/>
      <c r="D407" s="118"/>
      <c r="E407" s="118"/>
      <c r="F407" s="118"/>
      <c r="G407" s="118"/>
      <c r="I407" s="118"/>
      <c r="J407" s="118"/>
      <c r="K407" s="118"/>
      <c r="L407" s="118"/>
      <c r="M407" s="118"/>
      <c r="N407" s="118"/>
      <c r="O407" s="118"/>
      <c r="P407" s="118"/>
      <c r="Q407" s="118"/>
      <c r="R407" s="118"/>
      <c r="T407" s="118"/>
      <c r="V407" s="118"/>
      <c r="W407" s="118"/>
      <c r="X407" s="118"/>
      <c r="Z407" s="118"/>
      <c r="AB407" s="118"/>
      <c r="AC407" s="118"/>
      <c r="AD407" s="118"/>
      <c r="AE407" s="161">
        <f t="shared" si="9"/>
        <v>0</v>
      </c>
      <c r="AG407" s="118"/>
      <c r="AI407" s="183"/>
      <c r="AK407" s="183"/>
      <c r="AM407" s="118"/>
    </row>
    <row r="408" spans="1:39" x14ac:dyDescent="0.3">
      <c r="A408" s="161">
        <v>398</v>
      </c>
      <c r="B408" s="118"/>
      <c r="C408" s="118"/>
      <c r="D408" s="118"/>
      <c r="E408" s="118"/>
      <c r="F408" s="118"/>
      <c r="G408" s="118"/>
      <c r="I408" s="118"/>
      <c r="J408" s="118"/>
      <c r="K408" s="118"/>
      <c r="L408" s="118"/>
      <c r="M408" s="118"/>
      <c r="N408" s="118"/>
      <c r="O408" s="118"/>
      <c r="P408" s="118"/>
      <c r="Q408" s="118"/>
      <c r="R408" s="118"/>
      <c r="T408" s="118"/>
      <c r="V408" s="118"/>
      <c r="W408" s="118"/>
      <c r="X408" s="118"/>
      <c r="Z408" s="118"/>
      <c r="AB408" s="118"/>
      <c r="AC408" s="118"/>
      <c r="AD408" s="118"/>
      <c r="AE408" s="161">
        <f t="shared" si="9"/>
        <v>0</v>
      </c>
      <c r="AG408" s="118"/>
      <c r="AI408" s="183"/>
      <c r="AK408" s="183"/>
      <c r="AM408" s="118"/>
    </row>
    <row r="409" spans="1:39" x14ac:dyDescent="0.3">
      <c r="A409" s="161">
        <v>399</v>
      </c>
      <c r="B409" s="118"/>
      <c r="C409" s="118"/>
      <c r="D409" s="118"/>
      <c r="E409" s="118"/>
      <c r="F409" s="118"/>
      <c r="G409" s="118"/>
      <c r="I409" s="118"/>
      <c r="J409" s="118"/>
      <c r="K409" s="118"/>
      <c r="L409" s="118"/>
      <c r="M409" s="118"/>
      <c r="N409" s="118"/>
      <c r="O409" s="118"/>
      <c r="P409" s="118"/>
      <c r="Q409" s="118"/>
      <c r="R409" s="118"/>
      <c r="T409" s="118"/>
      <c r="V409" s="118"/>
      <c r="W409" s="118"/>
      <c r="X409" s="118"/>
      <c r="Z409" s="118"/>
      <c r="AB409" s="118"/>
      <c r="AC409" s="118"/>
      <c r="AD409" s="118"/>
      <c r="AE409" s="161">
        <f t="shared" si="9"/>
        <v>0</v>
      </c>
      <c r="AG409" s="118"/>
      <c r="AI409" s="183"/>
      <c r="AK409" s="183"/>
      <c r="AM409" s="118"/>
    </row>
    <row r="410" spans="1:39" x14ac:dyDescent="0.3">
      <c r="A410" s="161">
        <v>400</v>
      </c>
      <c r="B410" s="118"/>
      <c r="C410" s="118"/>
      <c r="D410" s="118"/>
      <c r="E410" s="118"/>
      <c r="F410" s="118"/>
      <c r="G410" s="118"/>
      <c r="I410" s="118"/>
      <c r="J410" s="118"/>
      <c r="K410" s="118"/>
      <c r="L410" s="118"/>
      <c r="M410" s="118"/>
      <c r="N410" s="118"/>
      <c r="O410" s="118"/>
      <c r="P410" s="118"/>
      <c r="Q410" s="118"/>
      <c r="R410" s="118"/>
      <c r="T410" s="118"/>
      <c r="V410" s="118"/>
      <c r="W410" s="118"/>
      <c r="X410" s="118"/>
      <c r="Z410" s="118"/>
      <c r="AB410" s="118"/>
      <c r="AC410" s="118"/>
      <c r="AD410" s="118"/>
      <c r="AE410" s="161">
        <f t="shared" si="9"/>
        <v>0</v>
      </c>
      <c r="AG410" s="118"/>
      <c r="AI410" s="183"/>
      <c r="AK410" s="183"/>
      <c r="AM410" s="118"/>
    </row>
    <row r="411" spans="1:39" x14ac:dyDescent="0.3">
      <c r="A411" s="161">
        <v>401</v>
      </c>
      <c r="B411" s="118"/>
      <c r="C411" s="118"/>
      <c r="D411" s="118"/>
      <c r="E411" s="118"/>
      <c r="F411" s="118"/>
      <c r="G411" s="118"/>
      <c r="I411" s="118"/>
      <c r="J411" s="118"/>
      <c r="K411" s="118"/>
      <c r="L411" s="118"/>
      <c r="M411" s="118"/>
      <c r="N411" s="118"/>
      <c r="O411" s="118"/>
      <c r="P411" s="118"/>
      <c r="Q411" s="118"/>
      <c r="R411" s="118"/>
      <c r="T411" s="118"/>
      <c r="V411" s="118"/>
      <c r="W411" s="118"/>
      <c r="X411" s="118"/>
      <c r="Z411" s="118"/>
      <c r="AB411" s="118"/>
      <c r="AC411" s="118"/>
      <c r="AD411" s="118"/>
      <c r="AE411" s="161">
        <f t="shared" si="9"/>
        <v>0</v>
      </c>
      <c r="AG411" s="118"/>
      <c r="AI411" s="183"/>
      <c r="AK411" s="183"/>
      <c r="AM411" s="118"/>
    </row>
    <row r="412" spans="1:39" x14ac:dyDescent="0.3">
      <c r="A412" s="161">
        <v>402</v>
      </c>
      <c r="B412" s="118"/>
      <c r="C412" s="118"/>
      <c r="D412" s="118"/>
      <c r="E412" s="118"/>
      <c r="F412" s="118"/>
      <c r="G412" s="118"/>
      <c r="I412" s="118"/>
      <c r="J412" s="118"/>
      <c r="K412" s="118"/>
      <c r="L412" s="118"/>
      <c r="M412" s="118"/>
      <c r="N412" s="118"/>
      <c r="O412" s="118"/>
      <c r="P412" s="118"/>
      <c r="Q412" s="118"/>
      <c r="R412" s="118"/>
      <c r="T412" s="118"/>
      <c r="V412" s="118"/>
      <c r="W412" s="118"/>
      <c r="X412" s="118"/>
      <c r="Z412" s="118"/>
      <c r="AB412" s="118"/>
      <c r="AC412" s="118"/>
      <c r="AD412" s="118"/>
      <c r="AE412" s="161">
        <f t="shared" si="9"/>
        <v>0</v>
      </c>
      <c r="AG412" s="118"/>
      <c r="AI412" s="183"/>
      <c r="AK412" s="183"/>
      <c r="AM412" s="118"/>
    </row>
    <row r="413" spans="1:39" x14ac:dyDescent="0.3">
      <c r="A413" s="161">
        <v>403</v>
      </c>
      <c r="B413" s="118"/>
      <c r="C413" s="118"/>
      <c r="D413" s="118"/>
      <c r="E413" s="118"/>
      <c r="F413" s="118"/>
      <c r="G413" s="118"/>
      <c r="I413" s="118"/>
      <c r="J413" s="118"/>
      <c r="K413" s="118"/>
      <c r="L413" s="118"/>
      <c r="M413" s="118"/>
      <c r="N413" s="118"/>
      <c r="O413" s="118"/>
      <c r="P413" s="118"/>
      <c r="Q413" s="118"/>
      <c r="R413" s="118"/>
      <c r="T413" s="118"/>
      <c r="V413" s="118"/>
      <c r="W413" s="118"/>
      <c r="X413" s="118"/>
      <c r="Z413" s="118"/>
      <c r="AB413" s="118"/>
      <c r="AC413" s="118"/>
      <c r="AD413" s="118"/>
      <c r="AE413" s="161">
        <f t="shared" si="9"/>
        <v>0</v>
      </c>
      <c r="AG413" s="118"/>
      <c r="AI413" s="183"/>
      <c r="AK413" s="183"/>
      <c r="AM413" s="118"/>
    </row>
    <row r="414" spans="1:39" x14ac:dyDescent="0.3">
      <c r="A414" s="161">
        <v>404</v>
      </c>
      <c r="B414" s="118"/>
      <c r="C414" s="118"/>
      <c r="D414" s="118"/>
      <c r="E414" s="118"/>
      <c r="F414" s="118"/>
      <c r="G414" s="118"/>
      <c r="I414" s="118"/>
      <c r="J414" s="118"/>
      <c r="K414" s="118"/>
      <c r="L414" s="118"/>
      <c r="M414" s="118"/>
      <c r="N414" s="118"/>
      <c r="O414" s="118"/>
      <c r="P414" s="118"/>
      <c r="Q414" s="118"/>
      <c r="R414" s="118"/>
      <c r="T414" s="118"/>
      <c r="V414" s="118"/>
      <c r="W414" s="118"/>
      <c r="X414" s="118"/>
      <c r="Z414" s="118"/>
      <c r="AB414" s="118"/>
      <c r="AC414" s="118"/>
      <c r="AD414" s="118"/>
      <c r="AE414" s="161">
        <f t="shared" si="9"/>
        <v>0</v>
      </c>
      <c r="AG414" s="118"/>
      <c r="AI414" s="183"/>
      <c r="AK414" s="183"/>
      <c r="AM414" s="118"/>
    </row>
    <row r="415" spans="1:39" x14ac:dyDescent="0.3">
      <c r="A415" s="161">
        <v>405</v>
      </c>
      <c r="B415" s="118"/>
      <c r="C415" s="118"/>
      <c r="D415" s="118"/>
      <c r="E415" s="118"/>
      <c r="F415" s="118"/>
      <c r="G415" s="118"/>
      <c r="I415" s="118"/>
      <c r="J415" s="118"/>
      <c r="K415" s="118"/>
      <c r="L415" s="118"/>
      <c r="M415" s="118"/>
      <c r="N415" s="118"/>
      <c r="O415" s="118"/>
      <c r="P415" s="118"/>
      <c r="Q415" s="118"/>
      <c r="R415" s="118"/>
      <c r="T415" s="118"/>
      <c r="V415" s="118"/>
      <c r="W415" s="118"/>
      <c r="X415" s="118"/>
      <c r="Z415" s="118"/>
      <c r="AB415" s="118"/>
      <c r="AC415" s="118"/>
      <c r="AD415" s="118"/>
      <c r="AE415" s="161">
        <f t="shared" si="9"/>
        <v>0</v>
      </c>
      <c r="AG415" s="118"/>
      <c r="AI415" s="183"/>
      <c r="AK415" s="183"/>
      <c r="AM415" s="118"/>
    </row>
    <row r="416" spans="1:39" x14ac:dyDescent="0.3">
      <c r="A416" s="161">
        <v>406</v>
      </c>
      <c r="B416" s="118"/>
      <c r="C416" s="118"/>
      <c r="D416" s="118"/>
      <c r="E416" s="118"/>
      <c r="F416" s="118"/>
      <c r="G416" s="118"/>
      <c r="I416" s="118"/>
      <c r="J416" s="118"/>
      <c r="K416" s="118"/>
      <c r="L416" s="118"/>
      <c r="M416" s="118"/>
      <c r="N416" s="118"/>
      <c r="O416" s="118"/>
      <c r="P416" s="118"/>
      <c r="Q416" s="118"/>
      <c r="R416" s="118"/>
      <c r="T416" s="118"/>
      <c r="V416" s="118"/>
      <c r="W416" s="118"/>
      <c r="X416" s="118"/>
      <c r="Z416" s="118"/>
      <c r="AB416" s="118"/>
      <c r="AC416" s="118"/>
      <c r="AD416" s="118"/>
      <c r="AE416" s="161">
        <f t="shared" si="9"/>
        <v>0</v>
      </c>
      <c r="AG416" s="118"/>
      <c r="AI416" s="183"/>
      <c r="AK416" s="183"/>
      <c r="AM416" s="118"/>
    </row>
    <row r="417" spans="1:39" x14ac:dyDescent="0.3">
      <c r="A417" s="161">
        <v>407</v>
      </c>
      <c r="B417" s="118"/>
      <c r="C417" s="118"/>
      <c r="D417" s="118"/>
      <c r="E417" s="118"/>
      <c r="F417" s="118"/>
      <c r="G417" s="118"/>
      <c r="I417" s="118"/>
      <c r="J417" s="118"/>
      <c r="K417" s="118"/>
      <c r="L417" s="118"/>
      <c r="M417" s="118"/>
      <c r="N417" s="118"/>
      <c r="O417" s="118"/>
      <c r="P417" s="118"/>
      <c r="Q417" s="118"/>
      <c r="R417" s="118"/>
      <c r="T417" s="118"/>
      <c r="V417" s="118"/>
      <c r="W417" s="118"/>
      <c r="X417" s="118"/>
      <c r="Z417" s="118"/>
      <c r="AB417" s="118"/>
      <c r="AC417" s="118"/>
      <c r="AD417" s="118"/>
      <c r="AE417" s="161">
        <f t="shared" si="9"/>
        <v>0</v>
      </c>
      <c r="AG417" s="118"/>
      <c r="AI417" s="183"/>
      <c r="AK417" s="183"/>
      <c r="AM417" s="118"/>
    </row>
    <row r="418" spans="1:39" x14ac:dyDescent="0.3">
      <c r="A418" s="161">
        <v>408</v>
      </c>
      <c r="B418" s="118"/>
      <c r="C418" s="118"/>
      <c r="D418" s="118"/>
      <c r="E418" s="118"/>
      <c r="F418" s="118"/>
      <c r="G418" s="118"/>
      <c r="I418" s="118"/>
      <c r="J418" s="118"/>
      <c r="K418" s="118"/>
      <c r="L418" s="118"/>
      <c r="M418" s="118"/>
      <c r="N418" s="118"/>
      <c r="O418" s="118"/>
      <c r="P418" s="118"/>
      <c r="Q418" s="118"/>
      <c r="R418" s="118"/>
      <c r="T418" s="118"/>
      <c r="V418" s="118"/>
      <c r="W418" s="118"/>
      <c r="X418" s="118"/>
      <c r="Z418" s="118"/>
      <c r="AB418" s="118"/>
      <c r="AC418" s="118"/>
      <c r="AD418" s="118"/>
      <c r="AE418" s="161">
        <f t="shared" si="9"/>
        <v>0</v>
      </c>
      <c r="AG418" s="118"/>
      <c r="AI418" s="183"/>
      <c r="AK418" s="183"/>
      <c r="AM418" s="118"/>
    </row>
    <row r="419" spans="1:39" x14ac:dyDescent="0.3">
      <c r="A419" s="161">
        <v>409</v>
      </c>
      <c r="B419" s="118"/>
      <c r="C419" s="118"/>
      <c r="D419" s="118"/>
      <c r="E419" s="118"/>
      <c r="F419" s="118"/>
      <c r="G419" s="118"/>
      <c r="I419" s="118"/>
      <c r="J419" s="118"/>
      <c r="K419" s="118"/>
      <c r="L419" s="118"/>
      <c r="M419" s="118"/>
      <c r="N419" s="118"/>
      <c r="O419" s="118"/>
      <c r="P419" s="118"/>
      <c r="Q419" s="118"/>
      <c r="R419" s="118"/>
      <c r="T419" s="118"/>
      <c r="V419" s="118"/>
      <c r="W419" s="118"/>
      <c r="X419" s="118"/>
      <c r="Z419" s="118"/>
      <c r="AB419" s="118"/>
      <c r="AC419" s="118"/>
      <c r="AD419" s="118"/>
      <c r="AE419" s="161">
        <f t="shared" si="9"/>
        <v>0</v>
      </c>
      <c r="AG419" s="118"/>
      <c r="AI419" s="183"/>
      <c r="AK419" s="183"/>
      <c r="AM419" s="118"/>
    </row>
    <row r="420" spans="1:39" x14ac:dyDescent="0.3">
      <c r="A420" s="161">
        <v>410</v>
      </c>
      <c r="B420" s="118"/>
      <c r="C420" s="118"/>
      <c r="D420" s="118"/>
      <c r="E420" s="118"/>
      <c r="F420" s="118"/>
      <c r="G420" s="118"/>
      <c r="I420" s="118"/>
      <c r="J420" s="118"/>
      <c r="K420" s="118"/>
      <c r="L420" s="118"/>
      <c r="M420" s="118"/>
      <c r="N420" s="118"/>
      <c r="O420" s="118"/>
      <c r="P420" s="118"/>
      <c r="Q420" s="118"/>
      <c r="R420" s="118"/>
      <c r="T420" s="118"/>
      <c r="V420" s="118"/>
      <c r="W420" s="118"/>
      <c r="X420" s="118"/>
      <c r="Z420" s="118"/>
      <c r="AB420" s="118"/>
      <c r="AC420" s="118"/>
      <c r="AD420" s="118"/>
      <c r="AE420" s="161">
        <f t="shared" si="9"/>
        <v>0</v>
      </c>
      <c r="AG420" s="118"/>
      <c r="AI420" s="183"/>
      <c r="AK420" s="183"/>
      <c r="AM420" s="118"/>
    </row>
    <row r="421" spans="1:39" x14ac:dyDescent="0.3">
      <c r="A421" s="161">
        <v>411</v>
      </c>
      <c r="B421" s="118"/>
      <c r="C421" s="118"/>
      <c r="D421" s="118"/>
      <c r="E421" s="118"/>
      <c r="F421" s="118"/>
      <c r="G421" s="118"/>
      <c r="I421" s="118"/>
      <c r="J421" s="118"/>
      <c r="K421" s="118"/>
      <c r="L421" s="118"/>
      <c r="M421" s="118"/>
      <c r="N421" s="118"/>
      <c r="O421" s="118"/>
      <c r="P421" s="118"/>
      <c r="Q421" s="118"/>
      <c r="R421" s="118"/>
      <c r="T421" s="118"/>
      <c r="V421" s="118"/>
      <c r="W421" s="118"/>
      <c r="X421" s="118"/>
      <c r="Z421" s="118"/>
      <c r="AB421" s="118"/>
      <c r="AC421" s="118"/>
      <c r="AD421" s="118"/>
      <c r="AE421" s="161">
        <f t="shared" si="9"/>
        <v>0</v>
      </c>
      <c r="AG421" s="118"/>
      <c r="AI421" s="183"/>
      <c r="AK421" s="183"/>
      <c r="AM421" s="118"/>
    </row>
    <row r="422" spans="1:39" x14ac:dyDescent="0.3">
      <c r="A422" s="161">
        <v>412</v>
      </c>
      <c r="B422" s="118"/>
      <c r="C422" s="118"/>
      <c r="D422" s="118"/>
      <c r="E422" s="118"/>
      <c r="F422" s="118"/>
      <c r="G422" s="118"/>
      <c r="I422" s="118"/>
      <c r="J422" s="118"/>
      <c r="K422" s="118"/>
      <c r="L422" s="118"/>
      <c r="M422" s="118"/>
      <c r="N422" s="118"/>
      <c r="O422" s="118"/>
      <c r="P422" s="118"/>
      <c r="Q422" s="118"/>
      <c r="R422" s="118"/>
      <c r="T422" s="118"/>
      <c r="V422" s="118"/>
      <c r="W422" s="118"/>
      <c r="X422" s="118"/>
      <c r="Z422" s="118"/>
      <c r="AB422" s="118"/>
      <c r="AC422" s="118"/>
      <c r="AD422" s="118"/>
      <c r="AE422" s="161">
        <f t="shared" si="9"/>
        <v>0</v>
      </c>
      <c r="AG422" s="118"/>
      <c r="AI422" s="183"/>
      <c r="AK422" s="183"/>
      <c r="AM422" s="118"/>
    </row>
    <row r="423" spans="1:39" x14ac:dyDescent="0.3">
      <c r="A423" s="161">
        <v>413</v>
      </c>
      <c r="B423" s="118"/>
      <c r="C423" s="118"/>
      <c r="D423" s="118"/>
      <c r="E423" s="118"/>
      <c r="F423" s="118"/>
      <c r="G423" s="118"/>
      <c r="I423" s="118"/>
      <c r="J423" s="118"/>
      <c r="K423" s="118"/>
      <c r="L423" s="118"/>
      <c r="M423" s="118"/>
      <c r="N423" s="118"/>
      <c r="O423" s="118"/>
      <c r="P423" s="118"/>
      <c r="Q423" s="118"/>
      <c r="R423" s="118"/>
      <c r="T423" s="118"/>
      <c r="V423" s="118"/>
      <c r="W423" s="118"/>
      <c r="X423" s="118"/>
      <c r="Z423" s="118"/>
      <c r="AB423" s="118"/>
      <c r="AC423" s="118"/>
      <c r="AD423" s="118"/>
      <c r="AE423" s="161">
        <f t="shared" si="9"/>
        <v>0</v>
      </c>
      <c r="AG423" s="118"/>
      <c r="AI423" s="183"/>
      <c r="AK423" s="183"/>
      <c r="AM423" s="118"/>
    </row>
    <row r="424" spans="1:39" x14ac:dyDescent="0.3">
      <c r="A424" s="161">
        <v>414</v>
      </c>
      <c r="B424" s="118"/>
      <c r="C424" s="118"/>
      <c r="D424" s="118"/>
      <c r="E424" s="118"/>
      <c r="F424" s="118"/>
      <c r="G424" s="118"/>
      <c r="I424" s="118"/>
      <c r="J424" s="118"/>
      <c r="K424" s="118"/>
      <c r="L424" s="118"/>
      <c r="M424" s="118"/>
      <c r="N424" s="118"/>
      <c r="O424" s="118"/>
      <c r="P424" s="118"/>
      <c r="Q424" s="118"/>
      <c r="R424" s="118"/>
      <c r="T424" s="118"/>
      <c r="V424" s="118"/>
      <c r="W424" s="118"/>
      <c r="X424" s="118"/>
      <c r="Z424" s="118"/>
      <c r="AB424" s="118"/>
      <c r="AC424" s="118"/>
      <c r="AD424" s="118"/>
      <c r="AE424" s="161">
        <f t="shared" si="9"/>
        <v>0</v>
      </c>
      <c r="AG424" s="118"/>
      <c r="AI424" s="183"/>
      <c r="AK424" s="183"/>
      <c r="AM424" s="118"/>
    </row>
    <row r="425" spans="1:39" x14ac:dyDescent="0.3">
      <c r="A425" s="161">
        <v>415</v>
      </c>
      <c r="B425" s="118"/>
      <c r="C425" s="118"/>
      <c r="D425" s="118"/>
      <c r="E425" s="118"/>
      <c r="F425" s="118"/>
      <c r="G425" s="118"/>
      <c r="I425" s="118"/>
      <c r="J425" s="118"/>
      <c r="K425" s="118"/>
      <c r="L425" s="118"/>
      <c r="M425" s="118"/>
      <c r="N425" s="118"/>
      <c r="O425" s="118"/>
      <c r="P425" s="118"/>
      <c r="Q425" s="118"/>
      <c r="R425" s="118"/>
      <c r="T425" s="118"/>
      <c r="V425" s="118"/>
      <c r="W425" s="118"/>
      <c r="X425" s="118"/>
      <c r="Z425" s="118"/>
      <c r="AB425" s="118"/>
      <c r="AC425" s="118"/>
      <c r="AD425" s="118"/>
      <c r="AE425" s="161">
        <f t="shared" si="9"/>
        <v>0</v>
      </c>
      <c r="AG425" s="118"/>
      <c r="AI425" s="183"/>
      <c r="AK425" s="183"/>
      <c r="AM425" s="118"/>
    </row>
    <row r="426" spans="1:39" x14ac:dyDescent="0.3">
      <c r="A426" s="161">
        <v>416</v>
      </c>
      <c r="B426" s="118"/>
      <c r="C426" s="118"/>
      <c r="D426" s="118"/>
      <c r="E426" s="118"/>
      <c r="F426" s="118"/>
      <c r="G426" s="118"/>
      <c r="I426" s="118"/>
      <c r="J426" s="118"/>
      <c r="K426" s="118"/>
      <c r="L426" s="118"/>
      <c r="M426" s="118"/>
      <c r="N426" s="118"/>
      <c r="O426" s="118"/>
      <c r="P426" s="118"/>
      <c r="Q426" s="118"/>
      <c r="R426" s="118"/>
      <c r="T426" s="118"/>
      <c r="V426" s="118"/>
      <c r="W426" s="118"/>
      <c r="X426" s="118"/>
      <c r="Z426" s="118"/>
      <c r="AB426" s="118"/>
      <c r="AC426" s="118"/>
      <c r="AD426" s="118"/>
      <c r="AE426" s="161">
        <f t="shared" si="9"/>
        <v>0</v>
      </c>
      <c r="AG426" s="118"/>
      <c r="AI426" s="183"/>
      <c r="AK426" s="183"/>
      <c r="AM426" s="118"/>
    </row>
    <row r="427" spans="1:39" x14ac:dyDescent="0.3">
      <c r="A427" s="161">
        <v>417</v>
      </c>
      <c r="B427" s="118"/>
      <c r="C427" s="118"/>
      <c r="D427" s="118"/>
      <c r="E427" s="118"/>
      <c r="F427" s="118"/>
      <c r="G427" s="118"/>
      <c r="I427" s="118"/>
      <c r="J427" s="118"/>
      <c r="K427" s="118"/>
      <c r="L427" s="118"/>
      <c r="M427" s="118"/>
      <c r="N427" s="118"/>
      <c r="O427" s="118"/>
      <c r="P427" s="118"/>
      <c r="Q427" s="118"/>
      <c r="R427" s="118"/>
      <c r="T427" s="118"/>
      <c r="V427" s="118"/>
      <c r="W427" s="118"/>
      <c r="X427" s="118"/>
      <c r="Z427" s="118"/>
      <c r="AB427" s="118"/>
      <c r="AC427" s="118"/>
      <c r="AD427" s="118"/>
      <c r="AE427" s="161">
        <f t="shared" si="9"/>
        <v>0</v>
      </c>
      <c r="AG427" s="118"/>
      <c r="AI427" s="183"/>
      <c r="AK427" s="183"/>
      <c r="AM427" s="118"/>
    </row>
    <row r="428" spans="1:39" x14ac:dyDescent="0.3">
      <c r="A428" s="161">
        <v>418</v>
      </c>
      <c r="B428" s="118"/>
      <c r="C428" s="118"/>
      <c r="D428" s="118"/>
      <c r="E428" s="118"/>
      <c r="F428" s="118"/>
      <c r="G428" s="118"/>
      <c r="I428" s="118"/>
      <c r="J428" s="118"/>
      <c r="K428" s="118"/>
      <c r="L428" s="118"/>
      <c r="M428" s="118"/>
      <c r="N428" s="118"/>
      <c r="O428" s="118"/>
      <c r="P428" s="118"/>
      <c r="Q428" s="118"/>
      <c r="R428" s="118"/>
      <c r="T428" s="118"/>
      <c r="V428" s="118"/>
      <c r="W428" s="118"/>
      <c r="X428" s="118"/>
      <c r="Z428" s="118"/>
      <c r="AB428" s="118"/>
      <c r="AC428" s="118"/>
      <c r="AD428" s="118"/>
      <c r="AE428" s="161">
        <f t="shared" si="9"/>
        <v>0</v>
      </c>
      <c r="AG428" s="118"/>
      <c r="AI428" s="183"/>
      <c r="AK428" s="183"/>
      <c r="AM428" s="118"/>
    </row>
    <row r="429" spans="1:39" x14ac:dyDescent="0.3">
      <c r="A429" s="161">
        <v>419</v>
      </c>
      <c r="B429" s="118"/>
      <c r="C429" s="118"/>
      <c r="D429" s="118"/>
      <c r="E429" s="118"/>
      <c r="F429" s="118"/>
      <c r="G429" s="118"/>
      <c r="I429" s="118"/>
      <c r="J429" s="118"/>
      <c r="K429" s="118"/>
      <c r="L429" s="118"/>
      <c r="M429" s="118"/>
      <c r="N429" s="118"/>
      <c r="O429" s="118"/>
      <c r="P429" s="118"/>
      <c r="Q429" s="118"/>
      <c r="R429" s="118"/>
      <c r="T429" s="118"/>
      <c r="V429" s="118"/>
      <c r="W429" s="118"/>
      <c r="X429" s="118"/>
      <c r="Z429" s="118"/>
      <c r="AB429" s="118"/>
      <c r="AC429" s="118"/>
      <c r="AD429" s="118"/>
      <c r="AE429" s="161">
        <f t="shared" si="9"/>
        <v>0</v>
      </c>
      <c r="AG429" s="118"/>
      <c r="AI429" s="183"/>
      <c r="AK429" s="183"/>
      <c r="AM429" s="118"/>
    </row>
    <row r="430" spans="1:39" x14ac:dyDescent="0.3">
      <c r="A430" s="161">
        <v>420</v>
      </c>
      <c r="B430" s="118"/>
      <c r="C430" s="118"/>
      <c r="D430" s="118"/>
      <c r="E430" s="118"/>
      <c r="F430" s="118"/>
      <c r="G430" s="118"/>
      <c r="I430" s="118"/>
      <c r="J430" s="118"/>
      <c r="K430" s="118"/>
      <c r="L430" s="118"/>
      <c r="M430" s="118"/>
      <c r="N430" s="118"/>
      <c r="O430" s="118"/>
      <c r="P430" s="118"/>
      <c r="Q430" s="118"/>
      <c r="R430" s="118"/>
      <c r="T430" s="118"/>
      <c r="V430" s="118"/>
      <c r="W430" s="118"/>
      <c r="X430" s="118"/>
      <c r="Z430" s="118"/>
      <c r="AB430" s="118"/>
      <c r="AC430" s="118"/>
      <c r="AD430" s="118"/>
      <c r="AE430" s="161">
        <f t="shared" si="9"/>
        <v>0</v>
      </c>
      <c r="AG430" s="118"/>
      <c r="AI430" s="183"/>
      <c r="AK430" s="183"/>
      <c r="AM430" s="118"/>
    </row>
    <row r="431" spans="1:39" x14ac:dyDescent="0.3">
      <c r="A431" s="161">
        <v>421</v>
      </c>
      <c r="B431" s="118"/>
      <c r="C431" s="118"/>
      <c r="D431" s="118"/>
      <c r="E431" s="118"/>
      <c r="F431" s="118"/>
      <c r="G431" s="118"/>
      <c r="I431" s="118"/>
      <c r="J431" s="118"/>
      <c r="K431" s="118"/>
      <c r="L431" s="118"/>
      <c r="M431" s="118"/>
      <c r="N431" s="118"/>
      <c r="O431" s="118"/>
      <c r="P431" s="118"/>
      <c r="Q431" s="118"/>
      <c r="R431" s="118"/>
      <c r="T431" s="118"/>
      <c r="V431" s="118"/>
      <c r="W431" s="118"/>
      <c r="X431" s="118"/>
      <c r="Z431" s="118"/>
      <c r="AB431" s="118"/>
      <c r="AC431" s="118"/>
      <c r="AD431" s="118"/>
      <c r="AE431" s="161">
        <f t="shared" si="9"/>
        <v>0</v>
      </c>
      <c r="AG431" s="118"/>
      <c r="AI431" s="183"/>
      <c r="AK431" s="183"/>
      <c r="AM431" s="118"/>
    </row>
    <row r="432" spans="1:39" x14ac:dyDescent="0.3">
      <c r="A432" s="161">
        <v>422</v>
      </c>
      <c r="B432" s="118"/>
      <c r="C432" s="118"/>
      <c r="D432" s="118"/>
      <c r="E432" s="118"/>
      <c r="F432" s="118"/>
      <c r="G432" s="118"/>
      <c r="I432" s="118"/>
      <c r="J432" s="118"/>
      <c r="K432" s="118"/>
      <c r="L432" s="118"/>
      <c r="M432" s="118"/>
      <c r="N432" s="118"/>
      <c r="O432" s="118"/>
      <c r="P432" s="118"/>
      <c r="Q432" s="118"/>
      <c r="R432" s="118"/>
      <c r="T432" s="118"/>
      <c r="V432" s="118"/>
      <c r="W432" s="118"/>
      <c r="X432" s="118"/>
      <c r="Z432" s="118"/>
      <c r="AB432" s="118"/>
      <c r="AC432" s="118"/>
      <c r="AD432" s="118"/>
      <c r="AE432" s="161">
        <f t="shared" si="9"/>
        <v>0</v>
      </c>
      <c r="AG432" s="118"/>
      <c r="AI432" s="183"/>
      <c r="AK432" s="183"/>
      <c r="AM432" s="118"/>
    </row>
    <row r="433" spans="1:39" x14ac:dyDescent="0.3">
      <c r="A433" s="161">
        <v>423</v>
      </c>
      <c r="B433" s="118"/>
      <c r="C433" s="118"/>
      <c r="D433" s="118"/>
      <c r="E433" s="118"/>
      <c r="F433" s="118"/>
      <c r="G433" s="118"/>
      <c r="I433" s="118"/>
      <c r="J433" s="118"/>
      <c r="K433" s="118"/>
      <c r="L433" s="118"/>
      <c r="M433" s="118"/>
      <c r="N433" s="118"/>
      <c r="O433" s="118"/>
      <c r="P433" s="118"/>
      <c r="Q433" s="118"/>
      <c r="R433" s="118"/>
      <c r="T433" s="118"/>
      <c r="V433" s="118"/>
      <c r="W433" s="118"/>
      <c r="X433" s="118"/>
      <c r="Z433" s="118"/>
      <c r="AB433" s="118"/>
      <c r="AC433" s="118"/>
      <c r="AD433" s="118"/>
      <c r="AE433" s="161">
        <f t="shared" si="9"/>
        <v>0</v>
      </c>
      <c r="AG433" s="118"/>
      <c r="AI433" s="183"/>
      <c r="AK433" s="183"/>
      <c r="AM433" s="118"/>
    </row>
    <row r="434" spans="1:39" x14ac:dyDescent="0.3">
      <c r="A434" s="161">
        <v>424</v>
      </c>
      <c r="B434" s="118"/>
      <c r="C434" s="118"/>
      <c r="D434" s="118"/>
      <c r="E434" s="118"/>
      <c r="F434" s="118"/>
      <c r="G434" s="118"/>
      <c r="I434" s="118"/>
      <c r="J434" s="118"/>
      <c r="K434" s="118"/>
      <c r="L434" s="118"/>
      <c r="M434" s="118"/>
      <c r="N434" s="118"/>
      <c r="O434" s="118"/>
      <c r="P434" s="118"/>
      <c r="Q434" s="118"/>
      <c r="R434" s="118"/>
      <c r="T434" s="118"/>
      <c r="V434" s="118"/>
      <c r="W434" s="118"/>
      <c r="X434" s="118"/>
      <c r="Z434" s="118"/>
      <c r="AB434" s="118"/>
      <c r="AC434" s="118"/>
      <c r="AD434" s="118"/>
      <c r="AE434" s="161">
        <f t="shared" si="9"/>
        <v>0</v>
      </c>
      <c r="AG434" s="118"/>
      <c r="AI434" s="183"/>
      <c r="AK434" s="183"/>
      <c r="AM434" s="118"/>
    </row>
    <row r="435" spans="1:39" x14ac:dyDescent="0.3">
      <c r="A435" s="161">
        <v>425</v>
      </c>
      <c r="B435" s="118"/>
      <c r="C435" s="118"/>
      <c r="D435" s="118"/>
      <c r="E435" s="118"/>
      <c r="F435" s="118"/>
      <c r="G435" s="118"/>
      <c r="I435" s="118"/>
      <c r="J435" s="118"/>
      <c r="K435" s="118"/>
      <c r="L435" s="118"/>
      <c r="M435" s="118"/>
      <c r="N435" s="118"/>
      <c r="O435" s="118"/>
      <c r="P435" s="118"/>
      <c r="Q435" s="118"/>
      <c r="R435" s="118"/>
      <c r="T435" s="118"/>
      <c r="V435" s="118"/>
      <c r="W435" s="118"/>
      <c r="X435" s="118"/>
      <c r="Z435" s="118"/>
      <c r="AB435" s="118"/>
      <c r="AC435" s="118"/>
      <c r="AD435" s="118"/>
      <c r="AE435" s="161">
        <f t="shared" si="9"/>
        <v>0</v>
      </c>
      <c r="AG435" s="118"/>
      <c r="AI435" s="183"/>
      <c r="AK435" s="183"/>
      <c r="AM435" s="118"/>
    </row>
    <row r="436" spans="1:39" x14ac:dyDescent="0.3">
      <c r="A436" s="161">
        <v>426</v>
      </c>
      <c r="B436" s="118"/>
      <c r="C436" s="118"/>
      <c r="D436" s="118"/>
      <c r="E436" s="118"/>
      <c r="F436" s="118"/>
      <c r="G436" s="118"/>
      <c r="I436" s="118"/>
      <c r="J436" s="118"/>
      <c r="K436" s="118"/>
      <c r="L436" s="118"/>
      <c r="M436" s="118"/>
      <c r="N436" s="118"/>
      <c r="O436" s="118"/>
      <c r="P436" s="118"/>
      <c r="Q436" s="118"/>
      <c r="R436" s="118"/>
      <c r="T436" s="118"/>
      <c r="V436" s="118"/>
      <c r="W436" s="118"/>
      <c r="X436" s="118"/>
      <c r="Z436" s="118"/>
      <c r="AB436" s="118"/>
      <c r="AC436" s="118"/>
      <c r="AD436" s="118"/>
      <c r="AE436" s="161">
        <f t="shared" si="9"/>
        <v>0</v>
      </c>
      <c r="AG436" s="118"/>
      <c r="AI436" s="183"/>
      <c r="AK436" s="183"/>
      <c r="AM436" s="118"/>
    </row>
    <row r="437" spans="1:39" x14ac:dyDescent="0.3">
      <c r="A437" s="161">
        <v>427</v>
      </c>
      <c r="B437" s="118"/>
      <c r="C437" s="118"/>
      <c r="D437" s="118"/>
      <c r="E437" s="118"/>
      <c r="F437" s="118"/>
      <c r="G437" s="118"/>
      <c r="I437" s="118"/>
      <c r="J437" s="118"/>
      <c r="K437" s="118"/>
      <c r="L437" s="118"/>
      <c r="M437" s="118"/>
      <c r="N437" s="118"/>
      <c r="O437" s="118"/>
      <c r="P437" s="118"/>
      <c r="Q437" s="118"/>
      <c r="R437" s="118"/>
      <c r="T437" s="118"/>
      <c r="V437" s="118"/>
      <c r="W437" s="118"/>
      <c r="X437" s="118"/>
      <c r="Z437" s="118"/>
      <c r="AB437" s="118"/>
      <c r="AC437" s="118"/>
      <c r="AD437" s="118"/>
      <c r="AE437" s="161">
        <f t="shared" si="9"/>
        <v>0</v>
      </c>
      <c r="AG437" s="118"/>
      <c r="AI437" s="183"/>
      <c r="AK437" s="183"/>
      <c r="AM437" s="118"/>
    </row>
    <row r="438" spans="1:39" x14ac:dyDescent="0.3">
      <c r="A438" s="161">
        <v>428</v>
      </c>
      <c r="B438" s="118"/>
      <c r="C438" s="118"/>
      <c r="D438" s="118"/>
      <c r="E438" s="118"/>
      <c r="F438" s="118"/>
      <c r="G438" s="118"/>
      <c r="I438" s="118"/>
      <c r="J438" s="118"/>
      <c r="K438" s="118"/>
      <c r="L438" s="118"/>
      <c r="M438" s="118"/>
      <c r="N438" s="118"/>
      <c r="O438" s="118"/>
      <c r="P438" s="118"/>
      <c r="Q438" s="118"/>
      <c r="R438" s="118"/>
      <c r="T438" s="118"/>
      <c r="V438" s="118"/>
      <c r="W438" s="118"/>
      <c r="X438" s="118"/>
      <c r="Z438" s="118"/>
      <c r="AB438" s="118"/>
      <c r="AC438" s="118"/>
      <c r="AD438" s="118"/>
      <c r="AE438" s="161">
        <f t="shared" si="9"/>
        <v>0</v>
      </c>
      <c r="AG438" s="118"/>
      <c r="AI438" s="183"/>
      <c r="AK438" s="183"/>
      <c r="AM438" s="118"/>
    </row>
    <row r="439" spans="1:39" x14ac:dyDescent="0.3">
      <c r="A439" s="161">
        <v>429</v>
      </c>
      <c r="B439" s="118"/>
      <c r="C439" s="118"/>
      <c r="D439" s="118"/>
      <c r="E439" s="118"/>
      <c r="F439" s="118"/>
      <c r="G439" s="118"/>
      <c r="I439" s="118"/>
      <c r="J439" s="118"/>
      <c r="K439" s="118"/>
      <c r="L439" s="118"/>
      <c r="M439" s="118"/>
      <c r="N439" s="118"/>
      <c r="O439" s="118"/>
      <c r="P439" s="118"/>
      <c r="Q439" s="118"/>
      <c r="R439" s="118"/>
      <c r="T439" s="118"/>
      <c r="V439" s="118"/>
      <c r="W439" s="118"/>
      <c r="X439" s="118"/>
      <c r="Z439" s="118"/>
      <c r="AB439" s="118"/>
      <c r="AC439" s="118"/>
      <c r="AD439" s="118"/>
      <c r="AE439" s="161">
        <f t="shared" si="9"/>
        <v>0</v>
      </c>
      <c r="AG439" s="118"/>
      <c r="AI439" s="183"/>
      <c r="AK439" s="183"/>
      <c r="AM439" s="118"/>
    </row>
    <row r="440" spans="1:39" x14ac:dyDescent="0.3">
      <c r="A440" s="161">
        <v>430</v>
      </c>
      <c r="B440" s="118"/>
      <c r="C440" s="118"/>
      <c r="D440" s="118"/>
      <c r="E440" s="118"/>
      <c r="F440" s="118"/>
      <c r="G440" s="118"/>
      <c r="I440" s="118"/>
      <c r="J440" s="118"/>
      <c r="K440" s="118"/>
      <c r="L440" s="118"/>
      <c r="M440" s="118"/>
      <c r="N440" s="118"/>
      <c r="O440" s="118"/>
      <c r="P440" s="118"/>
      <c r="Q440" s="118"/>
      <c r="R440" s="118"/>
      <c r="T440" s="118"/>
      <c r="V440" s="118"/>
      <c r="W440" s="118"/>
      <c r="X440" s="118"/>
      <c r="Z440" s="118"/>
      <c r="AB440" s="118"/>
      <c r="AC440" s="118"/>
      <c r="AD440" s="118"/>
      <c r="AE440" s="161">
        <f t="shared" si="9"/>
        <v>0</v>
      </c>
      <c r="AG440" s="118"/>
      <c r="AI440" s="183"/>
      <c r="AK440" s="183"/>
      <c r="AM440" s="118"/>
    </row>
    <row r="441" spans="1:39" x14ac:dyDescent="0.3">
      <c r="A441" s="161">
        <v>431</v>
      </c>
      <c r="B441" s="118"/>
      <c r="C441" s="118"/>
      <c r="D441" s="118"/>
      <c r="E441" s="118"/>
      <c r="F441" s="118"/>
      <c r="G441" s="118"/>
      <c r="I441" s="118"/>
      <c r="J441" s="118"/>
      <c r="K441" s="118"/>
      <c r="L441" s="118"/>
      <c r="M441" s="118"/>
      <c r="N441" s="118"/>
      <c r="O441" s="118"/>
      <c r="P441" s="118"/>
      <c r="Q441" s="118"/>
      <c r="R441" s="118"/>
      <c r="T441" s="118"/>
      <c r="V441" s="118"/>
      <c r="W441" s="118"/>
      <c r="X441" s="118"/>
      <c r="Z441" s="118"/>
      <c r="AB441" s="118"/>
      <c r="AC441" s="118"/>
      <c r="AD441" s="118"/>
      <c r="AE441" s="161">
        <f t="shared" si="9"/>
        <v>0</v>
      </c>
      <c r="AG441" s="118"/>
      <c r="AI441" s="183"/>
      <c r="AK441" s="183"/>
      <c r="AM441" s="118"/>
    </row>
    <row r="442" spans="1:39" x14ac:dyDescent="0.3">
      <c r="A442" s="161">
        <v>432</v>
      </c>
      <c r="B442" s="118"/>
      <c r="C442" s="118"/>
      <c r="D442" s="118"/>
      <c r="E442" s="118"/>
      <c r="F442" s="118"/>
      <c r="G442" s="118"/>
      <c r="I442" s="118"/>
      <c r="J442" s="118"/>
      <c r="K442" s="118"/>
      <c r="L442" s="118"/>
      <c r="M442" s="118"/>
      <c r="N442" s="118"/>
      <c r="O442" s="118"/>
      <c r="P442" s="118"/>
      <c r="Q442" s="118"/>
      <c r="R442" s="118"/>
      <c r="T442" s="118"/>
      <c r="V442" s="118"/>
      <c r="W442" s="118"/>
      <c r="X442" s="118"/>
      <c r="Z442" s="118"/>
      <c r="AB442" s="118"/>
      <c r="AC442" s="118"/>
      <c r="AD442" s="118"/>
      <c r="AE442" s="161">
        <f t="shared" si="9"/>
        <v>0</v>
      </c>
      <c r="AG442" s="118"/>
      <c r="AI442" s="183"/>
      <c r="AK442" s="183"/>
      <c r="AM442" s="118"/>
    </row>
    <row r="443" spans="1:39" x14ac:dyDescent="0.3">
      <c r="A443" s="161">
        <v>433</v>
      </c>
      <c r="B443" s="118"/>
      <c r="C443" s="118"/>
      <c r="D443" s="118"/>
      <c r="E443" s="118"/>
      <c r="F443" s="118"/>
      <c r="G443" s="118"/>
      <c r="I443" s="118"/>
      <c r="J443" s="118"/>
      <c r="K443" s="118"/>
      <c r="L443" s="118"/>
      <c r="M443" s="118"/>
      <c r="N443" s="118"/>
      <c r="O443" s="118"/>
      <c r="P443" s="118"/>
      <c r="Q443" s="118"/>
      <c r="R443" s="118"/>
      <c r="T443" s="118"/>
      <c r="V443" s="118"/>
      <c r="W443" s="118"/>
      <c r="X443" s="118"/>
      <c r="Z443" s="118"/>
      <c r="AB443" s="118"/>
      <c r="AC443" s="118"/>
      <c r="AD443" s="118"/>
      <c r="AE443" s="161">
        <f t="shared" si="9"/>
        <v>0</v>
      </c>
      <c r="AG443" s="118"/>
      <c r="AI443" s="183"/>
      <c r="AK443" s="183"/>
      <c r="AM443" s="118"/>
    </row>
    <row r="444" spans="1:39" x14ac:dyDescent="0.3">
      <c r="A444" s="161">
        <v>434</v>
      </c>
      <c r="B444" s="118"/>
      <c r="C444" s="118"/>
      <c r="D444" s="118"/>
      <c r="E444" s="118"/>
      <c r="F444" s="118"/>
      <c r="G444" s="118"/>
      <c r="I444" s="118"/>
      <c r="J444" s="118"/>
      <c r="K444" s="118"/>
      <c r="L444" s="118"/>
      <c r="M444" s="118"/>
      <c r="N444" s="118"/>
      <c r="O444" s="118"/>
      <c r="P444" s="118"/>
      <c r="Q444" s="118"/>
      <c r="R444" s="118"/>
      <c r="T444" s="118"/>
      <c r="V444" s="118"/>
      <c r="W444" s="118"/>
      <c r="X444" s="118"/>
      <c r="Z444" s="118"/>
      <c r="AB444" s="118"/>
      <c r="AC444" s="118"/>
      <c r="AD444" s="118"/>
      <c r="AE444" s="161">
        <f t="shared" si="9"/>
        <v>0</v>
      </c>
      <c r="AG444" s="118"/>
      <c r="AI444" s="183"/>
      <c r="AK444" s="183"/>
      <c r="AM444" s="118"/>
    </row>
    <row r="445" spans="1:39" x14ac:dyDescent="0.3">
      <c r="A445" s="161">
        <v>435</v>
      </c>
      <c r="B445" s="118"/>
      <c r="C445" s="118"/>
      <c r="D445" s="118"/>
      <c r="E445" s="118"/>
      <c r="F445" s="118"/>
      <c r="G445" s="118"/>
      <c r="I445" s="118"/>
      <c r="J445" s="118"/>
      <c r="K445" s="118"/>
      <c r="L445" s="118"/>
      <c r="M445" s="118"/>
      <c r="N445" s="118"/>
      <c r="O445" s="118"/>
      <c r="P445" s="118"/>
      <c r="Q445" s="118"/>
      <c r="R445" s="118"/>
      <c r="T445" s="118"/>
      <c r="V445" s="118"/>
      <c r="W445" s="118"/>
      <c r="X445" s="118"/>
      <c r="Z445" s="118"/>
      <c r="AB445" s="118"/>
      <c r="AC445" s="118"/>
      <c r="AD445" s="118"/>
      <c r="AE445" s="161">
        <f t="shared" si="9"/>
        <v>0</v>
      </c>
      <c r="AG445" s="118"/>
      <c r="AI445" s="183"/>
      <c r="AK445" s="183"/>
      <c r="AM445" s="118"/>
    </row>
    <row r="446" spans="1:39" x14ac:dyDescent="0.3">
      <c r="A446" s="161">
        <v>436</v>
      </c>
      <c r="B446" s="118"/>
      <c r="C446" s="118"/>
      <c r="D446" s="118"/>
      <c r="E446" s="118"/>
      <c r="F446" s="118"/>
      <c r="G446" s="118"/>
      <c r="I446" s="118"/>
      <c r="J446" s="118"/>
      <c r="K446" s="118"/>
      <c r="L446" s="118"/>
      <c r="M446" s="118"/>
      <c r="N446" s="118"/>
      <c r="O446" s="118"/>
      <c r="P446" s="118"/>
      <c r="Q446" s="118"/>
      <c r="R446" s="118"/>
      <c r="T446" s="118"/>
      <c r="V446" s="118"/>
      <c r="W446" s="118"/>
      <c r="X446" s="118"/>
      <c r="Z446" s="118"/>
      <c r="AB446" s="118"/>
      <c r="AC446" s="118"/>
      <c r="AD446" s="118"/>
      <c r="AE446" s="161">
        <f t="shared" si="9"/>
        <v>0</v>
      </c>
      <c r="AG446" s="118"/>
      <c r="AI446" s="183"/>
      <c r="AK446" s="183"/>
      <c r="AM446" s="118"/>
    </row>
    <row r="447" spans="1:39" x14ac:dyDescent="0.3">
      <c r="A447" s="161">
        <v>437</v>
      </c>
      <c r="B447" s="118"/>
      <c r="C447" s="118"/>
      <c r="D447" s="118"/>
      <c r="E447" s="118"/>
      <c r="F447" s="118"/>
      <c r="G447" s="118"/>
      <c r="I447" s="118"/>
      <c r="J447" s="118"/>
      <c r="K447" s="118"/>
      <c r="L447" s="118"/>
      <c r="M447" s="118"/>
      <c r="N447" s="118"/>
      <c r="O447" s="118"/>
      <c r="P447" s="118"/>
      <c r="Q447" s="118"/>
      <c r="R447" s="118"/>
      <c r="T447" s="118"/>
      <c r="V447" s="118"/>
      <c r="W447" s="118"/>
      <c r="X447" s="118"/>
      <c r="Z447" s="118"/>
      <c r="AB447" s="118"/>
      <c r="AC447" s="118"/>
      <c r="AD447" s="118"/>
      <c r="AE447" s="161">
        <f t="shared" si="9"/>
        <v>0</v>
      </c>
      <c r="AG447" s="118"/>
      <c r="AI447" s="183"/>
      <c r="AK447" s="183"/>
      <c r="AM447" s="118"/>
    </row>
    <row r="448" spans="1:39" x14ac:dyDescent="0.3">
      <c r="A448" s="161">
        <v>438</v>
      </c>
      <c r="B448" s="118"/>
      <c r="C448" s="118"/>
      <c r="D448" s="118"/>
      <c r="E448" s="118"/>
      <c r="F448" s="118"/>
      <c r="G448" s="118"/>
      <c r="I448" s="118"/>
      <c r="J448" s="118"/>
      <c r="K448" s="118"/>
      <c r="L448" s="118"/>
      <c r="M448" s="118"/>
      <c r="N448" s="118"/>
      <c r="O448" s="118"/>
      <c r="P448" s="118"/>
      <c r="Q448" s="118"/>
      <c r="R448" s="118"/>
      <c r="T448" s="118"/>
      <c r="V448" s="118"/>
      <c r="W448" s="118"/>
      <c r="X448" s="118"/>
      <c r="Z448" s="118"/>
      <c r="AB448" s="118"/>
      <c r="AC448" s="118"/>
      <c r="AD448" s="118"/>
      <c r="AE448" s="161">
        <f t="shared" si="9"/>
        <v>0</v>
      </c>
      <c r="AG448" s="118"/>
      <c r="AI448" s="183"/>
      <c r="AK448" s="183"/>
      <c r="AM448" s="118"/>
    </row>
    <row r="449" spans="1:39" x14ac:dyDescent="0.3">
      <c r="A449" s="161">
        <v>439</v>
      </c>
      <c r="B449" s="118"/>
      <c r="C449" s="118"/>
      <c r="D449" s="118"/>
      <c r="E449" s="118"/>
      <c r="F449" s="118"/>
      <c r="G449" s="118"/>
      <c r="I449" s="118"/>
      <c r="J449" s="118"/>
      <c r="K449" s="118"/>
      <c r="L449" s="118"/>
      <c r="M449" s="118"/>
      <c r="N449" s="118"/>
      <c r="O449" s="118"/>
      <c r="P449" s="118"/>
      <c r="Q449" s="118"/>
      <c r="R449" s="118"/>
      <c r="T449" s="118"/>
      <c r="V449" s="118"/>
      <c r="W449" s="118"/>
      <c r="X449" s="118"/>
      <c r="Z449" s="118"/>
      <c r="AB449" s="118"/>
      <c r="AC449" s="118"/>
      <c r="AD449" s="118"/>
      <c r="AE449" s="161">
        <f t="shared" si="9"/>
        <v>0</v>
      </c>
      <c r="AG449" s="118"/>
      <c r="AI449" s="183"/>
      <c r="AK449" s="183"/>
      <c r="AM449" s="118"/>
    </row>
    <row r="450" spans="1:39" x14ac:dyDescent="0.3">
      <c r="A450" s="161">
        <v>440</v>
      </c>
      <c r="B450" s="118"/>
      <c r="C450" s="118"/>
      <c r="D450" s="118"/>
      <c r="E450" s="118"/>
      <c r="F450" s="118"/>
      <c r="G450" s="118"/>
      <c r="I450" s="118"/>
      <c r="J450" s="118"/>
      <c r="K450" s="118"/>
      <c r="L450" s="118"/>
      <c r="M450" s="118"/>
      <c r="N450" s="118"/>
      <c r="O450" s="118"/>
      <c r="P450" s="118"/>
      <c r="Q450" s="118"/>
      <c r="R450" s="118"/>
      <c r="T450" s="118"/>
      <c r="V450" s="118"/>
      <c r="W450" s="118"/>
      <c r="X450" s="118"/>
      <c r="Z450" s="118"/>
      <c r="AB450" s="118"/>
      <c r="AC450" s="118"/>
      <c r="AD450" s="118"/>
      <c r="AE450" s="161">
        <f t="shared" si="9"/>
        <v>0</v>
      </c>
      <c r="AG450" s="118"/>
      <c r="AI450" s="183"/>
      <c r="AK450" s="183"/>
      <c r="AM450" s="118"/>
    </row>
    <row r="451" spans="1:39" x14ac:dyDescent="0.3">
      <c r="A451" s="161">
        <v>441</v>
      </c>
      <c r="B451" s="118"/>
      <c r="C451" s="118"/>
      <c r="D451" s="118"/>
      <c r="E451" s="118"/>
      <c r="F451" s="118"/>
      <c r="G451" s="118"/>
      <c r="I451" s="118"/>
      <c r="J451" s="118"/>
      <c r="K451" s="118"/>
      <c r="L451" s="118"/>
      <c r="M451" s="118"/>
      <c r="N451" s="118"/>
      <c r="O451" s="118"/>
      <c r="P451" s="118"/>
      <c r="Q451" s="118"/>
      <c r="R451" s="118"/>
      <c r="T451" s="118"/>
      <c r="V451" s="118"/>
      <c r="W451" s="118"/>
      <c r="X451" s="118"/>
      <c r="Z451" s="118"/>
      <c r="AB451" s="118"/>
      <c r="AC451" s="118"/>
      <c r="AD451" s="118"/>
      <c r="AE451" s="161">
        <f t="shared" si="9"/>
        <v>0</v>
      </c>
      <c r="AG451" s="118"/>
      <c r="AI451" s="183"/>
      <c r="AK451" s="183"/>
      <c r="AM451" s="118"/>
    </row>
    <row r="452" spans="1:39" x14ac:dyDescent="0.3">
      <c r="A452" s="161">
        <v>442</v>
      </c>
      <c r="B452" s="118"/>
      <c r="C452" s="118"/>
      <c r="D452" s="118"/>
      <c r="E452" s="118"/>
      <c r="F452" s="118"/>
      <c r="G452" s="118"/>
      <c r="I452" s="118"/>
      <c r="J452" s="118"/>
      <c r="K452" s="118"/>
      <c r="L452" s="118"/>
      <c r="M452" s="118"/>
      <c r="N452" s="118"/>
      <c r="O452" s="118"/>
      <c r="P452" s="118"/>
      <c r="Q452" s="118"/>
      <c r="R452" s="118"/>
      <c r="T452" s="118"/>
      <c r="V452" s="118"/>
      <c r="W452" s="118"/>
      <c r="X452" s="118"/>
      <c r="Z452" s="118"/>
      <c r="AB452" s="118"/>
      <c r="AC452" s="118"/>
      <c r="AD452" s="118"/>
      <c r="AE452" s="161">
        <f t="shared" si="9"/>
        <v>0</v>
      </c>
      <c r="AG452" s="118"/>
      <c r="AI452" s="183"/>
      <c r="AK452" s="183"/>
      <c r="AM452" s="118"/>
    </row>
    <row r="453" spans="1:39" x14ac:dyDescent="0.3">
      <c r="A453" s="161">
        <v>443</v>
      </c>
      <c r="B453" s="118"/>
      <c r="C453" s="118"/>
      <c r="D453" s="118"/>
      <c r="E453" s="118"/>
      <c r="F453" s="118"/>
      <c r="G453" s="118"/>
      <c r="I453" s="118"/>
      <c r="J453" s="118"/>
      <c r="K453" s="118"/>
      <c r="L453" s="118"/>
      <c r="M453" s="118"/>
      <c r="N453" s="118"/>
      <c r="O453" s="118"/>
      <c r="P453" s="118"/>
      <c r="Q453" s="118"/>
      <c r="R453" s="118"/>
      <c r="T453" s="118"/>
      <c r="V453" s="118"/>
      <c r="W453" s="118"/>
      <c r="X453" s="118"/>
      <c r="Z453" s="118"/>
      <c r="AB453" s="118"/>
      <c r="AC453" s="118"/>
      <c r="AD453" s="118"/>
      <c r="AE453" s="161">
        <f t="shared" si="9"/>
        <v>0</v>
      </c>
      <c r="AG453" s="118"/>
      <c r="AI453" s="183"/>
      <c r="AK453" s="183"/>
      <c r="AM453" s="118"/>
    </row>
    <row r="454" spans="1:39" x14ac:dyDescent="0.3">
      <c r="A454" s="161">
        <v>444</v>
      </c>
      <c r="B454" s="118"/>
      <c r="C454" s="118"/>
      <c r="D454" s="118"/>
      <c r="E454" s="118"/>
      <c r="F454" s="118"/>
      <c r="G454" s="118"/>
      <c r="I454" s="118"/>
      <c r="J454" s="118"/>
      <c r="K454" s="118"/>
      <c r="L454" s="118"/>
      <c r="M454" s="118"/>
      <c r="N454" s="118"/>
      <c r="O454" s="118"/>
      <c r="P454" s="118"/>
      <c r="Q454" s="118"/>
      <c r="R454" s="118"/>
      <c r="T454" s="118"/>
      <c r="V454" s="118"/>
      <c r="W454" s="118"/>
      <c r="X454" s="118"/>
      <c r="Z454" s="118"/>
      <c r="AB454" s="118"/>
      <c r="AC454" s="118"/>
      <c r="AD454" s="118"/>
      <c r="AE454" s="161">
        <f t="shared" si="9"/>
        <v>0</v>
      </c>
      <c r="AG454" s="118"/>
      <c r="AI454" s="183"/>
      <c r="AK454" s="183"/>
      <c r="AM454" s="118"/>
    </row>
    <row r="455" spans="1:39" x14ac:dyDescent="0.3">
      <c r="A455" s="161">
        <v>445</v>
      </c>
      <c r="B455" s="118"/>
      <c r="C455" s="118"/>
      <c r="D455" s="118"/>
      <c r="E455" s="118"/>
      <c r="F455" s="118"/>
      <c r="G455" s="118"/>
      <c r="I455" s="118"/>
      <c r="J455" s="118"/>
      <c r="K455" s="118"/>
      <c r="L455" s="118"/>
      <c r="M455" s="118"/>
      <c r="N455" s="118"/>
      <c r="O455" s="118"/>
      <c r="P455" s="118"/>
      <c r="Q455" s="118"/>
      <c r="R455" s="118"/>
      <c r="T455" s="118"/>
      <c r="V455" s="118"/>
      <c r="W455" s="118"/>
      <c r="X455" s="118"/>
      <c r="Z455" s="118"/>
      <c r="AB455" s="118"/>
      <c r="AC455" s="118"/>
      <c r="AD455" s="118"/>
      <c r="AE455" s="161">
        <f t="shared" si="9"/>
        <v>0</v>
      </c>
      <c r="AG455" s="118"/>
      <c r="AI455" s="183"/>
      <c r="AK455" s="183"/>
      <c r="AM455" s="118"/>
    </row>
    <row r="456" spans="1:39" x14ac:dyDescent="0.3">
      <c r="A456" s="161">
        <v>446</v>
      </c>
      <c r="B456" s="118"/>
      <c r="C456" s="118"/>
      <c r="D456" s="118"/>
      <c r="E456" s="118"/>
      <c r="F456" s="118"/>
      <c r="G456" s="118"/>
      <c r="I456" s="118"/>
      <c r="J456" s="118"/>
      <c r="K456" s="118"/>
      <c r="L456" s="118"/>
      <c r="M456" s="118"/>
      <c r="N456" s="118"/>
      <c r="O456" s="118"/>
      <c r="P456" s="118"/>
      <c r="Q456" s="118"/>
      <c r="R456" s="118"/>
      <c r="T456" s="118"/>
      <c r="V456" s="118"/>
      <c r="W456" s="118"/>
      <c r="X456" s="118"/>
      <c r="Z456" s="118"/>
      <c r="AB456" s="118"/>
      <c r="AC456" s="118"/>
      <c r="AD456" s="118"/>
      <c r="AE456" s="161">
        <f t="shared" si="9"/>
        <v>0</v>
      </c>
      <c r="AG456" s="118"/>
      <c r="AI456" s="183"/>
      <c r="AK456" s="183"/>
      <c r="AM456" s="118"/>
    </row>
    <row r="457" spans="1:39" x14ac:dyDescent="0.3">
      <c r="A457" s="161">
        <v>447</v>
      </c>
      <c r="B457" s="118"/>
      <c r="C457" s="118"/>
      <c r="D457" s="118"/>
      <c r="E457" s="118"/>
      <c r="F457" s="118"/>
      <c r="G457" s="118"/>
      <c r="I457" s="118"/>
      <c r="J457" s="118"/>
      <c r="K457" s="118"/>
      <c r="L457" s="118"/>
      <c r="M457" s="118"/>
      <c r="N457" s="118"/>
      <c r="O457" s="118"/>
      <c r="P457" s="118"/>
      <c r="Q457" s="118"/>
      <c r="R457" s="118"/>
      <c r="T457" s="118"/>
      <c r="V457" s="118"/>
      <c r="W457" s="118"/>
      <c r="X457" s="118"/>
      <c r="Z457" s="118"/>
      <c r="AB457" s="118"/>
      <c r="AC457" s="118"/>
      <c r="AD457" s="118"/>
      <c r="AE457" s="161">
        <f t="shared" si="9"/>
        <v>0</v>
      </c>
      <c r="AG457" s="118"/>
      <c r="AI457" s="183"/>
      <c r="AK457" s="183"/>
      <c r="AM457" s="118"/>
    </row>
    <row r="458" spans="1:39" x14ac:dyDescent="0.3">
      <c r="A458" s="161">
        <v>448</v>
      </c>
      <c r="B458" s="118"/>
      <c r="C458" s="118"/>
      <c r="D458" s="118"/>
      <c r="E458" s="118"/>
      <c r="F458" s="118"/>
      <c r="G458" s="118"/>
      <c r="I458" s="118"/>
      <c r="J458" s="118"/>
      <c r="K458" s="118"/>
      <c r="L458" s="118"/>
      <c r="M458" s="118"/>
      <c r="N458" s="118"/>
      <c r="O458" s="118"/>
      <c r="P458" s="118"/>
      <c r="Q458" s="118"/>
      <c r="R458" s="118"/>
      <c r="T458" s="118"/>
      <c r="V458" s="118"/>
      <c r="W458" s="118"/>
      <c r="X458" s="118"/>
      <c r="Z458" s="118"/>
      <c r="AB458" s="118"/>
      <c r="AC458" s="118"/>
      <c r="AD458" s="118"/>
      <c r="AE458" s="161">
        <f t="shared" si="9"/>
        <v>0</v>
      </c>
      <c r="AG458" s="118"/>
      <c r="AI458" s="183"/>
      <c r="AK458" s="183"/>
      <c r="AM458" s="118"/>
    </row>
    <row r="459" spans="1:39" x14ac:dyDescent="0.3">
      <c r="A459" s="161">
        <v>449</v>
      </c>
      <c r="B459" s="118"/>
      <c r="C459" s="118"/>
      <c r="D459" s="118"/>
      <c r="E459" s="118"/>
      <c r="F459" s="118"/>
      <c r="G459" s="118"/>
      <c r="I459" s="118"/>
      <c r="J459" s="118"/>
      <c r="K459" s="118"/>
      <c r="L459" s="118"/>
      <c r="M459" s="118"/>
      <c r="N459" s="118"/>
      <c r="O459" s="118"/>
      <c r="P459" s="118"/>
      <c r="Q459" s="118"/>
      <c r="R459" s="118"/>
      <c r="T459" s="118"/>
      <c r="V459" s="118"/>
      <c r="W459" s="118"/>
      <c r="X459" s="118"/>
      <c r="Z459" s="118"/>
      <c r="AB459" s="118"/>
      <c r="AC459" s="118"/>
      <c r="AD459" s="118"/>
      <c r="AE459" s="161">
        <f t="shared" ref="AE459:AE522" si="10">IF(E459=0,D459,0)</f>
        <v>0</v>
      </c>
      <c r="AG459" s="118"/>
      <c r="AI459" s="183"/>
      <c r="AK459" s="183"/>
      <c r="AM459" s="118"/>
    </row>
    <row r="460" spans="1:39" x14ac:dyDescent="0.3">
      <c r="A460" s="161">
        <v>450</v>
      </c>
      <c r="B460" s="118"/>
      <c r="C460" s="118"/>
      <c r="D460" s="118"/>
      <c r="E460" s="118"/>
      <c r="F460" s="118"/>
      <c r="G460" s="118"/>
      <c r="I460" s="118"/>
      <c r="J460" s="118"/>
      <c r="K460" s="118"/>
      <c r="L460" s="118"/>
      <c r="M460" s="118"/>
      <c r="N460" s="118"/>
      <c r="O460" s="118"/>
      <c r="P460" s="118"/>
      <c r="Q460" s="118"/>
      <c r="R460" s="118"/>
      <c r="T460" s="118"/>
      <c r="V460" s="118"/>
      <c r="W460" s="118"/>
      <c r="X460" s="118"/>
      <c r="Z460" s="118"/>
      <c r="AB460" s="118"/>
      <c r="AC460" s="118"/>
      <c r="AD460" s="118"/>
      <c r="AE460" s="161">
        <f t="shared" si="10"/>
        <v>0</v>
      </c>
      <c r="AG460" s="118"/>
      <c r="AI460" s="183"/>
      <c r="AK460" s="183"/>
      <c r="AM460" s="118"/>
    </row>
    <row r="461" spans="1:39" x14ac:dyDescent="0.3">
      <c r="A461" s="161">
        <v>451</v>
      </c>
      <c r="B461" s="118"/>
      <c r="C461" s="118"/>
      <c r="D461" s="118"/>
      <c r="E461" s="118"/>
      <c r="F461" s="118"/>
      <c r="G461" s="118"/>
      <c r="I461" s="118"/>
      <c r="J461" s="118"/>
      <c r="K461" s="118"/>
      <c r="L461" s="118"/>
      <c r="M461" s="118"/>
      <c r="N461" s="118"/>
      <c r="O461" s="118"/>
      <c r="P461" s="118"/>
      <c r="Q461" s="118"/>
      <c r="R461" s="118"/>
      <c r="T461" s="118"/>
      <c r="V461" s="118"/>
      <c r="W461" s="118"/>
      <c r="X461" s="118"/>
      <c r="Z461" s="118"/>
      <c r="AB461" s="118"/>
      <c r="AC461" s="118"/>
      <c r="AD461" s="118"/>
      <c r="AE461" s="161">
        <f t="shared" si="10"/>
        <v>0</v>
      </c>
      <c r="AG461" s="118"/>
      <c r="AI461" s="183"/>
      <c r="AK461" s="183"/>
      <c r="AM461" s="118"/>
    </row>
    <row r="462" spans="1:39" x14ac:dyDescent="0.3">
      <c r="A462" s="161">
        <v>452</v>
      </c>
      <c r="B462" s="118"/>
      <c r="C462" s="118"/>
      <c r="D462" s="118"/>
      <c r="E462" s="118"/>
      <c r="F462" s="118"/>
      <c r="G462" s="118"/>
      <c r="I462" s="118"/>
      <c r="J462" s="118"/>
      <c r="K462" s="118"/>
      <c r="L462" s="118"/>
      <c r="M462" s="118"/>
      <c r="N462" s="118"/>
      <c r="O462" s="118"/>
      <c r="P462" s="118"/>
      <c r="Q462" s="118"/>
      <c r="R462" s="118"/>
      <c r="T462" s="118"/>
      <c r="V462" s="118"/>
      <c r="W462" s="118"/>
      <c r="X462" s="118"/>
      <c r="Z462" s="118"/>
      <c r="AB462" s="118"/>
      <c r="AC462" s="118"/>
      <c r="AD462" s="118"/>
      <c r="AE462" s="161">
        <f t="shared" si="10"/>
        <v>0</v>
      </c>
      <c r="AG462" s="118"/>
      <c r="AI462" s="183"/>
      <c r="AK462" s="183"/>
      <c r="AM462" s="118"/>
    </row>
    <row r="463" spans="1:39" x14ac:dyDescent="0.3">
      <c r="A463" s="161">
        <v>453</v>
      </c>
      <c r="B463" s="118"/>
      <c r="C463" s="118"/>
      <c r="D463" s="118"/>
      <c r="E463" s="118"/>
      <c r="F463" s="118"/>
      <c r="G463" s="118"/>
      <c r="I463" s="118"/>
      <c r="J463" s="118"/>
      <c r="K463" s="118"/>
      <c r="L463" s="118"/>
      <c r="M463" s="118"/>
      <c r="N463" s="118"/>
      <c r="O463" s="118"/>
      <c r="P463" s="118"/>
      <c r="Q463" s="118"/>
      <c r="R463" s="118"/>
      <c r="T463" s="118"/>
      <c r="V463" s="118"/>
      <c r="W463" s="118"/>
      <c r="X463" s="118"/>
      <c r="Z463" s="118"/>
      <c r="AB463" s="118"/>
      <c r="AC463" s="118"/>
      <c r="AD463" s="118"/>
      <c r="AE463" s="161">
        <f t="shared" si="10"/>
        <v>0</v>
      </c>
      <c r="AG463" s="118"/>
      <c r="AI463" s="183"/>
      <c r="AK463" s="183"/>
      <c r="AM463" s="118"/>
    </row>
    <row r="464" spans="1:39" x14ac:dyDescent="0.3">
      <c r="A464" s="161">
        <v>454</v>
      </c>
      <c r="B464" s="118"/>
      <c r="C464" s="118"/>
      <c r="D464" s="118"/>
      <c r="E464" s="118"/>
      <c r="F464" s="118"/>
      <c r="G464" s="118"/>
      <c r="I464" s="118"/>
      <c r="J464" s="118"/>
      <c r="K464" s="118"/>
      <c r="L464" s="118"/>
      <c r="M464" s="118"/>
      <c r="N464" s="118"/>
      <c r="O464" s="118"/>
      <c r="P464" s="118"/>
      <c r="Q464" s="118"/>
      <c r="R464" s="118"/>
      <c r="T464" s="118"/>
      <c r="V464" s="118"/>
      <c r="W464" s="118"/>
      <c r="X464" s="118"/>
      <c r="Z464" s="118"/>
      <c r="AB464" s="118"/>
      <c r="AC464" s="118"/>
      <c r="AD464" s="118"/>
      <c r="AE464" s="161">
        <f t="shared" si="10"/>
        <v>0</v>
      </c>
      <c r="AG464" s="118"/>
      <c r="AI464" s="183"/>
      <c r="AK464" s="183"/>
      <c r="AM464" s="118"/>
    </row>
    <row r="465" spans="1:39" x14ac:dyDescent="0.3">
      <c r="A465" s="161">
        <v>455</v>
      </c>
      <c r="B465" s="118"/>
      <c r="C465" s="118"/>
      <c r="D465" s="118"/>
      <c r="E465" s="118"/>
      <c r="F465" s="118"/>
      <c r="G465" s="118"/>
      <c r="I465" s="118"/>
      <c r="J465" s="118"/>
      <c r="K465" s="118"/>
      <c r="L465" s="118"/>
      <c r="M465" s="118"/>
      <c r="N465" s="118"/>
      <c r="O465" s="118"/>
      <c r="P465" s="118"/>
      <c r="Q465" s="118"/>
      <c r="R465" s="118"/>
      <c r="T465" s="118"/>
      <c r="V465" s="118"/>
      <c r="W465" s="118"/>
      <c r="X465" s="118"/>
      <c r="Z465" s="118"/>
      <c r="AB465" s="118"/>
      <c r="AC465" s="118"/>
      <c r="AD465" s="118"/>
      <c r="AE465" s="161">
        <f t="shared" si="10"/>
        <v>0</v>
      </c>
      <c r="AG465" s="118"/>
      <c r="AI465" s="183"/>
      <c r="AK465" s="183"/>
      <c r="AM465" s="118"/>
    </row>
    <row r="466" spans="1:39" x14ac:dyDescent="0.3">
      <c r="A466" s="161">
        <v>456</v>
      </c>
      <c r="B466" s="118"/>
      <c r="C466" s="118"/>
      <c r="D466" s="118"/>
      <c r="E466" s="118"/>
      <c r="F466" s="118"/>
      <c r="G466" s="118"/>
      <c r="I466" s="118"/>
      <c r="J466" s="118"/>
      <c r="K466" s="118"/>
      <c r="L466" s="118"/>
      <c r="M466" s="118"/>
      <c r="N466" s="118"/>
      <c r="O466" s="118"/>
      <c r="P466" s="118"/>
      <c r="Q466" s="118"/>
      <c r="R466" s="118"/>
      <c r="T466" s="118"/>
      <c r="V466" s="118"/>
      <c r="W466" s="118"/>
      <c r="X466" s="118"/>
      <c r="Z466" s="118"/>
      <c r="AB466" s="118"/>
      <c r="AC466" s="118"/>
      <c r="AD466" s="118"/>
      <c r="AE466" s="161">
        <f t="shared" si="10"/>
        <v>0</v>
      </c>
      <c r="AG466" s="118"/>
      <c r="AI466" s="183"/>
      <c r="AK466" s="183"/>
      <c r="AM466" s="118"/>
    </row>
    <row r="467" spans="1:39" x14ac:dyDescent="0.3">
      <c r="A467" s="161">
        <v>457</v>
      </c>
      <c r="B467" s="118"/>
      <c r="C467" s="118"/>
      <c r="D467" s="118"/>
      <c r="E467" s="118"/>
      <c r="F467" s="118"/>
      <c r="G467" s="118"/>
      <c r="I467" s="118"/>
      <c r="J467" s="118"/>
      <c r="K467" s="118"/>
      <c r="L467" s="118"/>
      <c r="M467" s="118"/>
      <c r="N467" s="118"/>
      <c r="O467" s="118"/>
      <c r="P467" s="118"/>
      <c r="Q467" s="118"/>
      <c r="R467" s="118"/>
      <c r="T467" s="118"/>
      <c r="V467" s="118"/>
      <c r="W467" s="118"/>
      <c r="X467" s="118"/>
      <c r="Z467" s="118"/>
      <c r="AB467" s="118"/>
      <c r="AC467" s="118"/>
      <c r="AD467" s="118"/>
      <c r="AE467" s="161">
        <f t="shared" si="10"/>
        <v>0</v>
      </c>
      <c r="AG467" s="118"/>
      <c r="AI467" s="183"/>
      <c r="AK467" s="183"/>
      <c r="AM467" s="118"/>
    </row>
    <row r="468" spans="1:39" x14ac:dyDescent="0.3">
      <c r="A468" s="161">
        <v>458</v>
      </c>
      <c r="B468" s="118"/>
      <c r="C468" s="118"/>
      <c r="D468" s="118"/>
      <c r="E468" s="118"/>
      <c r="F468" s="118"/>
      <c r="G468" s="118"/>
      <c r="I468" s="118"/>
      <c r="J468" s="118"/>
      <c r="K468" s="118"/>
      <c r="L468" s="118"/>
      <c r="M468" s="118"/>
      <c r="N468" s="118"/>
      <c r="O468" s="118"/>
      <c r="P468" s="118"/>
      <c r="Q468" s="118"/>
      <c r="R468" s="118"/>
      <c r="T468" s="118"/>
      <c r="V468" s="118"/>
      <c r="W468" s="118"/>
      <c r="X468" s="118"/>
      <c r="Z468" s="118"/>
      <c r="AB468" s="118"/>
      <c r="AC468" s="118"/>
      <c r="AD468" s="118"/>
      <c r="AE468" s="161">
        <f t="shared" si="10"/>
        <v>0</v>
      </c>
      <c r="AG468" s="118"/>
      <c r="AI468" s="183"/>
      <c r="AK468" s="183"/>
      <c r="AM468" s="118"/>
    </row>
    <row r="469" spans="1:39" x14ac:dyDescent="0.3">
      <c r="A469" s="161">
        <v>459</v>
      </c>
      <c r="B469" s="118"/>
      <c r="C469" s="118"/>
      <c r="D469" s="118"/>
      <c r="E469" s="118"/>
      <c r="F469" s="118"/>
      <c r="G469" s="118"/>
      <c r="I469" s="118"/>
      <c r="J469" s="118"/>
      <c r="K469" s="118"/>
      <c r="L469" s="118"/>
      <c r="M469" s="118"/>
      <c r="N469" s="118"/>
      <c r="O469" s="118"/>
      <c r="P469" s="118"/>
      <c r="Q469" s="118"/>
      <c r="R469" s="118"/>
      <c r="T469" s="118"/>
      <c r="V469" s="118"/>
      <c r="W469" s="118"/>
      <c r="X469" s="118"/>
      <c r="Z469" s="118"/>
      <c r="AB469" s="118"/>
      <c r="AC469" s="118"/>
      <c r="AD469" s="118"/>
      <c r="AE469" s="161">
        <f t="shared" si="10"/>
        <v>0</v>
      </c>
      <c r="AG469" s="118"/>
      <c r="AI469" s="183"/>
      <c r="AK469" s="183"/>
      <c r="AM469" s="118"/>
    </row>
    <row r="470" spans="1:39" x14ac:dyDescent="0.3">
      <c r="A470" s="161">
        <v>460</v>
      </c>
      <c r="B470" s="118"/>
      <c r="C470" s="118"/>
      <c r="D470" s="118"/>
      <c r="E470" s="118"/>
      <c r="F470" s="118"/>
      <c r="G470" s="118"/>
      <c r="I470" s="118"/>
      <c r="J470" s="118"/>
      <c r="K470" s="118"/>
      <c r="L470" s="118"/>
      <c r="M470" s="118"/>
      <c r="N470" s="118"/>
      <c r="O470" s="118"/>
      <c r="P470" s="118"/>
      <c r="Q470" s="118"/>
      <c r="R470" s="118"/>
      <c r="T470" s="118"/>
      <c r="V470" s="118"/>
      <c r="W470" s="118"/>
      <c r="X470" s="118"/>
      <c r="Z470" s="118"/>
      <c r="AB470" s="118"/>
      <c r="AC470" s="118"/>
      <c r="AD470" s="118"/>
      <c r="AE470" s="161">
        <f t="shared" si="10"/>
        <v>0</v>
      </c>
      <c r="AG470" s="118"/>
      <c r="AI470" s="183"/>
      <c r="AK470" s="183"/>
      <c r="AM470" s="118"/>
    </row>
    <row r="471" spans="1:39" x14ac:dyDescent="0.3">
      <c r="A471" s="161">
        <v>461</v>
      </c>
      <c r="B471" s="118"/>
      <c r="C471" s="118"/>
      <c r="D471" s="118"/>
      <c r="E471" s="118"/>
      <c r="F471" s="118"/>
      <c r="G471" s="118"/>
      <c r="I471" s="118"/>
      <c r="J471" s="118"/>
      <c r="K471" s="118"/>
      <c r="L471" s="118"/>
      <c r="M471" s="118"/>
      <c r="N471" s="118"/>
      <c r="O471" s="118"/>
      <c r="P471" s="118"/>
      <c r="Q471" s="118"/>
      <c r="R471" s="118"/>
      <c r="T471" s="118"/>
      <c r="V471" s="118"/>
      <c r="W471" s="118"/>
      <c r="X471" s="118"/>
      <c r="Z471" s="118"/>
      <c r="AB471" s="118"/>
      <c r="AC471" s="118"/>
      <c r="AD471" s="118"/>
      <c r="AE471" s="161">
        <f t="shared" si="10"/>
        <v>0</v>
      </c>
      <c r="AG471" s="118"/>
      <c r="AI471" s="183"/>
      <c r="AK471" s="183"/>
      <c r="AM471" s="118"/>
    </row>
    <row r="472" spans="1:39" x14ac:dyDescent="0.3">
      <c r="A472" s="161">
        <v>462</v>
      </c>
      <c r="B472" s="118"/>
      <c r="C472" s="118"/>
      <c r="D472" s="118"/>
      <c r="E472" s="118"/>
      <c r="F472" s="118"/>
      <c r="G472" s="118"/>
      <c r="I472" s="118"/>
      <c r="J472" s="118"/>
      <c r="K472" s="118"/>
      <c r="L472" s="118"/>
      <c r="M472" s="118"/>
      <c r="N472" s="118"/>
      <c r="O472" s="118"/>
      <c r="P472" s="118"/>
      <c r="Q472" s="118"/>
      <c r="R472" s="118"/>
      <c r="T472" s="118"/>
      <c r="V472" s="118"/>
      <c r="W472" s="118"/>
      <c r="X472" s="118"/>
      <c r="Z472" s="118"/>
      <c r="AB472" s="118"/>
      <c r="AC472" s="118"/>
      <c r="AD472" s="118"/>
      <c r="AE472" s="161">
        <f t="shared" si="10"/>
        <v>0</v>
      </c>
      <c r="AG472" s="118"/>
      <c r="AI472" s="183"/>
      <c r="AK472" s="183"/>
      <c r="AM472" s="118"/>
    </row>
    <row r="473" spans="1:39" x14ac:dyDescent="0.3">
      <c r="A473" s="161">
        <v>463</v>
      </c>
      <c r="B473" s="118"/>
      <c r="C473" s="118"/>
      <c r="D473" s="118"/>
      <c r="E473" s="118"/>
      <c r="F473" s="118"/>
      <c r="G473" s="118"/>
      <c r="I473" s="118"/>
      <c r="J473" s="118"/>
      <c r="K473" s="118"/>
      <c r="L473" s="118"/>
      <c r="M473" s="118"/>
      <c r="N473" s="118"/>
      <c r="O473" s="118"/>
      <c r="P473" s="118"/>
      <c r="Q473" s="118"/>
      <c r="R473" s="118"/>
      <c r="T473" s="118"/>
      <c r="V473" s="118"/>
      <c r="W473" s="118"/>
      <c r="X473" s="118"/>
      <c r="Z473" s="118"/>
      <c r="AB473" s="118"/>
      <c r="AC473" s="118"/>
      <c r="AD473" s="118"/>
      <c r="AE473" s="161">
        <f t="shared" si="10"/>
        <v>0</v>
      </c>
      <c r="AG473" s="118"/>
      <c r="AI473" s="183"/>
      <c r="AK473" s="183"/>
      <c r="AM473" s="118"/>
    </row>
    <row r="474" spans="1:39" x14ac:dyDescent="0.3">
      <c r="A474" s="161">
        <v>464</v>
      </c>
      <c r="B474" s="118"/>
      <c r="C474" s="118"/>
      <c r="D474" s="118"/>
      <c r="E474" s="118"/>
      <c r="F474" s="118"/>
      <c r="G474" s="118"/>
      <c r="I474" s="118"/>
      <c r="J474" s="118"/>
      <c r="K474" s="118"/>
      <c r="L474" s="118"/>
      <c r="M474" s="118"/>
      <c r="N474" s="118"/>
      <c r="O474" s="118"/>
      <c r="P474" s="118"/>
      <c r="Q474" s="118"/>
      <c r="R474" s="118"/>
      <c r="T474" s="118"/>
      <c r="V474" s="118"/>
      <c r="W474" s="118"/>
      <c r="X474" s="118"/>
      <c r="Z474" s="118"/>
      <c r="AB474" s="118"/>
      <c r="AC474" s="118"/>
      <c r="AD474" s="118"/>
      <c r="AE474" s="161">
        <f t="shared" si="10"/>
        <v>0</v>
      </c>
      <c r="AG474" s="118"/>
      <c r="AI474" s="183"/>
      <c r="AK474" s="183"/>
      <c r="AM474" s="118"/>
    </row>
    <row r="475" spans="1:39" x14ac:dyDescent="0.3">
      <c r="A475" s="161">
        <v>465</v>
      </c>
      <c r="B475" s="118"/>
      <c r="C475" s="118"/>
      <c r="D475" s="118"/>
      <c r="E475" s="118"/>
      <c r="F475" s="118"/>
      <c r="G475" s="118"/>
      <c r="I475" s="118"/>
      <c r="J475" s="118"/>
      <c r="K475" s="118"/>
      <c r="L475" s="118"/>
      <c r="M475" s="118"/>
      <c r="N475" s="118"/>
      <c r="O475" s="118"/>
      <c r="P475" s="118"/>
      <c r="Q475" s="118"/>
      <c r="R475" s="118"/>
      <c r="T475" s="118"/>
      <c r="V475" s="118"/>
      <c r="W475" s="118"/>
      <c r="X475" s="118"/>
      <c r="Z475" s="118"/>
      <c r="AB475" s="118"/>
      <c r="AC475" s="118"/>
      <c r="AD475" s="118"/>
      <c r="AE475" s="161">
        <f t="shared" si="10"/>
        <v>0</v>
      </c>
      <c r="AG475" s="118"/>
      <c r="AI475" s="183"/>
      <c r="AK475" s="183"/>
      <c r="AM475" s="118"/>
    </row>
    <row r="476" spans="1:39" x14ac:dyDescent="0.3">
      <c r="A476" s="161">
        <v>466</v>
      </c>
      <c r="B476" s="118"/>
      <c r="C476" s="118"/>
      <c r="D476" s="118"/>
      <c r="E476" s="118"/>
      <c r="F476" s="118"/>
      <c r="G476" s="118"/>
      <c r="I476" s="118"/>
      <c r="J476" s="118"/>
      <c r="K476" s="118"/>
      <c r="L476" s="118"/>
      <c r="M476" s="118"/>
      <c r="N476" s="118"/>
      <c r="O476" s="118"/>
      <c r="P476" s="118"/>
      <c r="Q476" s="118"/>
      <c r="R476" s="118"/>
      <c r="T476" s="118"/>
      <c r="V476" s="118"/>
      <c r="W476" s="118"/>
      <c r="X476" s="118"/>
      <c r="Z476" s="118"/>
      <c r="AB476" s="118"/>
      <c r="AC476" s="118"/>
      <c r="AD476" s="118"/>
      <c r="AE476" s="161">
        <f t="shared" si="10"/>
        <v>0</v>
      </c>
      <c r="AG476" s="118"/>
      <c r="AI476" s="183"/>
      <c r="AK476" s="183"/>
      <c r="AM476" s="118"/>
    </row>
    <row r="477" spans="1:39" x14ac:dyDescent="0.3">
      <c r="A477" s="161">
        <v>467</v>
      </c>
      <c r="B477" s="118"/>
      <c r="C477" s="118"/>
      <c r="D477" s="118"/>
      <c r="E477" s="118"/>
      <c r="F477" s="118"/>
      <c r="G477" s="118"/>
      <c r="I477" s="118"/>
      <c r="J477" s="118"/>
      <c r="K477" s="118"/>
      <c r="L477" s="118"/>
      <c r="M477" s="118"/>
      <c r="N477" s="118"/>
      <c r="O477" s="118"/>
      <c r="P477" s="118"/>
      <c r="Q477" s="118"/>
      <c r="R477" s="118"/>
      <c r="T477" s="118"/>
      <c r="V477" s="118"/>
      <c r="W477" s="118"/>
      <c r="X477" s="118"/>
      <c r="Z477" s="118"/>
      <c r="AB477" s="118"/>
      <c r="AC477" s="118"/>
      <c r="AD477" s="118"/>
      <c r="AE477" s="161">
        <f t="shared" si="10"/>
        <v>0</v>
      </c>
      <c r="AG477" s="118"/>
      <c r="AI477" s="183"/>
      <c r="AK477" s="183"/>
      <c r="AM477" s="118"/>
    </row>
    <row r="478" spans="1:39" x14ac:dyDescent="0.3">
      <c r="A478" s="161">
        <v>468</v>
      </c>
      <c r="B478" s="118"/>
      <c r="C478" s="118"/>
      <c r="D478" s="118"/>
      <c r="E478" s="118"/>
      <c r="F478" s="118"/>
      <c r="G478" s="118"/>
      <c r="I478" s="118"/>
      <c r="J478" s="118"/>
      <c r="K478" s="118"/>
      <c r="L478" s="118"/>
      <c r="M478" s="118"/>
      <c r="N478" s="118"/>
      <c r="O478" s="118"/>
      <c r="P478" s="118"/>
      <c r="Q478" s="118"/>
      <c r="R478" s="118"/>
      <c r="T478" s="118"/>
      <c r="V478" s="118"/>
      <c r="W478" s="118"/>
      <c r="X478" s="118"/>
      <c r="Z478" s="118"/>
      <c r="AB478" s="118"/>
      <c r="AC478" s="118"/>
      <c r="AD478" s="118"/>
      <c r="AE478" s="161">
        <f t="shared" si="10"/>
        <v>0</v>
      </c>
      <c r="AG478" s="118"/>
      <c r="AI478" s="183"/>
      <c r="AK478" s="183"/>
      <c r="AM478" s="118"/>
    </row>
    <row r="479" spans="1:39" x14ac:dyDescent="0.3">
      <c r="A479" s="161">
        <v>469</v>
      </c>
      <c r="B479" s="118"/>
      <c r="C479" s="118"/>
      <c r="D479" s="118"/>
      <c r="E479" s="118"/>
      <c r="F479" s="118"/>
      <c r="G479" s="118"/>
      <c r="I479" s="118"/>
      <c r="J479" s="118"/>
      <c r="K479" s="118"/>
      <c r="L479" s="118"/>
      <c r="M479" s="118"/>
      <c r="N479" s="118"/>
      <c r="O479" s="118"/>
      <c r="P479" s="118"/>
      <c r="Q479" s="118"/>
      <c r="R479" s="118"/>
      <c r="T479" s="118"/>
      <c r="V479" s="118"/>
      <c r="W479" s="118"/>
      <c r="X479" s="118"/>
      <c r="Z479" s="118"/>
      <c r="AB479" s="118"/>
      <c r="AC479" s="118"/>
      <c r="AD479" s="118"/>
      <c r="AE479" s="161">
        <f t="shared" si="10"/>
        <v>0</v>
      </c>
      <c r="AG479" s="118"/>
      <c r="AI479" s="183"/>
      <c r="AK479" s="183"/>
      <c r="AM479" s="118"/>
    </row>
    <row r="480" spans="1:39" x14ac:dyDescent="0.3">
      <c r="A480" s="161">
        <v>470</v>
      </c>
      <c r="B480" s="118"/>
      <c r="C480" s="118"/>
      <c r="D480" s="118"/>
      <c r="E480" s="118"/>
      <c r="F480" s="118"/>
      <c r="G480" s="118"/>
      <c r="I480" s="118"/>
      <c r="J480" s="118"/>
      <c r="K480" s="118"/>
      <c r="L480" s="118"/>
      <c r="M480" s="118"/>
      <c r="N480" s="118"/>
      <c r="O480" s="118"/>
      <c r="P480" s="118"/>
      <c r="Q480" s="118"/>
      <c r="R480" s="118"/>
      <c r="T480" s="118"/>
      <c r="V480" s="118"/>
      <c r="W480" s="118"/>
      <c r="X480" s="118"/>
      <c r="Z480" s="118"/>
      <c r="AB480" s="118"/>
      <c r="AC480" s="118"/>
      <c r="AD480" s="118"/>
      <c r="AE480" s="161">
        <f t="shared" si="10"/>
        <v>0</v>
      </c>
      <c r="AG480" s="118"/>
      <c r="AI480" s="183"/>
      <c r="AK480" s="183"/>
      <c r="AM480" s="118"/>
    </row>
    <row r="481" spans="1:39" x14ac:dyDescent="0.3">
      <c r="A481" s="161">
        <v>471</v>
      </c>
      <c r="B481" s="118"/>
      <c r="C481" s="118"/>
      <c r="D481" s="118"/>
      <c r="E481" s="118"/>
      <c r="F481" s="118"/>
      <c r="G481" s="118"/>
      <c r="I481" s="118"/>
      <c r="J481" s="118"/>
      <c r="K481" s="118"/>
      <c r="L481" s="118"/>
      <c r="M481" s="118"/>
      <c r="N481" s="118"/>
      <c r="O481" s="118"/>
      <c r="P481" s="118"/>
      <c r="Q481" s="118"/>
      <c r="R481" s="118"/>
      <c r="T481" s="118"/>
      <c r="V481" s="118"/>
      <c r="W481" s="118"/>
      <c r="X481" s="118"/>
      <c r="Z481" s="118"/>
      <c r="AB481" s="118"/>
      <c r="AC481" s="118"/>
      <c r="AD481" s="118"/>
      <c r="AE481" s="161">
        <f t="shared" si="10"/>
        <v>0</v>
      </c>
      <c r="AG481" s="118"/>
      <c r="AI481" s="183"/>
      <c r="AK481" s="183"/>
      <c r="AM481" s="118"/>
    </row>
    <row r="482" spans="1:39" x14ac:dyDescent="0.3">
      <c r="A482" s="161">
        <v>472</v>
      </c>
      <c r="B482" s="118"/>
      <c r="C482" s="118"/>
      <c r="D482" s="118"/>
      <c r="E482" s="118"/>
      <c r="F482" s="118"/>
      <c r="G482" s="118"/>
      <c r="I482" s="118"/>
      <c r="J482" s="118"/>
      <c r="K482" s="118"/>
      <c r="L482" s="118"/>
      <c r="M482" s="118"/>
      <c r="N482" s="118"/>
      <c r="O482" s="118"/>
      <c r="P482" s="118"/>
      <c r="Q482" s="118"/>
      <c r="R482" s="118"/>
      <c r="T482" s="118"/>
      <c r="V482" s="118"/>
      <c r="W482" s="118"/>
      <c r="X482" s="118"/>
      <c r="Z482" s="118"/>
      <c r="AB482" s="118"/>
      <c r="AC482" s="118"/>
      <c r="AD482" s="118"/>
      <c r="AE482" s="161">
        <f t="shared" si="10"/>
        <v>0</v>
      </c>
      <c r="AG482" s="118"/>
      <c r="AI482" s="183"/>
      <c r="AK482" s="183"/>
      <c r="AM482" s="118"/>
    </row>
    <row r="483" spans="1:39" x14ac:dyDescent="0.3">
      <c r="A483" s="161">
        <v>473</v>
      </c>
      <c r="B483" s="118"/>
      <c r="C483" s="118"/>
      <c r="D483" s="118"/>
      <c r="E483" s="118"/>
      <c r="F483" s="118"/>
      <c r="G483" s="118"/>
      <c r="I483" s="118"/>
      <c r="J483" s="118"/>
      <c r="K483" s="118"/>
      <c r="L483" s="118"/>
      <c r="M483" s="118"/>
      <c r="N483" s="118"/>
      <c r="O483" s="118"/>
      <c r="P483" s="118"/>
      <c r="Q483" s="118"/>
      <c r="R483" s="118"/>
      <c r="T483" s="118"/>
      <c r="V483" s="118"/>
      <c r="W483" s="118"/>
      <c r="X483" s="118"/>
      <c r="Z483" s="118"/>
      <c r="AB483" s="118"/>
      <c r="AC483" s="118"/>
      <c r="AD483" s="118"/>
      <c r="AE483" s="161">
        <f t="shared" si="10"/>
        <v>0</v>
      </c>
      <c r="AG483" s="118"/>
      <c r="AI483" s="183"/>
      <c r="AK483" s="183"/>
      <c r="AM483" s="118"/>
    </row>
    <row r="484" spans="1:39" x14ac:dyDescent="0.3">
      <c r="A484" s="161">
        <v>474</v>
      </c>
      <c r="B484" s="118"/>
      <c r="C484" s="118"/>
      <c r="D484" s="118"/>
      <c r="E484" s="118"/>
      <c r="F484" s="118"/>
      <c r="G484" s="118"/>
      <c r="I484" s="118"/>
      <c r="J484" s="118"/>
      <c r="K484" s="118"/>
      <c r="L484" s="118"/>
      <c r="M484" s="118"/>
      <c r="N484" s="118"/>
      <c r="O484" s="118"/>
      <c r="P484" s="118"/>
      <c r="Q484" s="118"/>
      <c r="R484" s="118"/>
      <c r="T484" s="118"/>
      <c r="V484" s="118"/>
      <c r="W484" s="118"/>
      <c r="X484" s="118"/>
      <c r="Z484" s="118"/>
      <c r="AB484" s="118"/>
      <c r="AC484" s="118"/>
      <c r="AD484" s="118"/>
      <c r="AE484" s="161">
        <f t="shared" si="10"/>
        <v>0</v>
      </c>
      <c r="AG484" s="118"/>
      <c r="AI484" s="183"/>
      <c r="AK484" s="183"/>
      <c r="AM484" s="118"/>
    </row>
    <row r="485" spans="1:39" x14ac:dyDescent="0.3">
      <c r="A485" s="161">
        <v>475</v>
      </c>
      <c r="B485" s="118"/>
      <c r="C485" s="118"/>
      <c r="D485" s="118"/>
      <c r="E485" s="118"/>
      <c r="F485" s="118"/>
      <c r="G485" s="118"/>
      <c r="I485" s="118"/>
      <c r="J485" s="118"/>
      <c r="K485" s="118"/>
      <c r="L485" s="118"/>
      <c r="M485" s="118"/>
      <c r="N485" s="118"/>
      <c r="O485" s="118"/>
      <c r="P485" s="118"/>
      <c r="Q485" s="118"/>
      <c r="R485" s="118"/>
      <c r="T485" s="118"/>
      <c r="V485" s="118"/>
      <c r="W485" s="118"/>
      <c r="X485" s="118"/>
      <c r="Z485" s="118"/>
      <c r="AB485" s="118"/>
      <c r="AC485" s="118"/>
      <c r="AD485" s="118"/>
      <c r="AE485" s="161">
        <f t="shared" si="10"/>
        <v>0</v>
      </c>
      <c r="AG485" s="118"/>
      <c r="AI485" s="183"/>
      <c r="AK485" s="183"/>
      <c r="AM485" s="118"/>
    </row>
    <row r="486" spans="1:39" x14ac:dyDescent="0.3">
      <c r="A486" s="161">
        <v>476</v>
      </c>
      <c r="B486" s="118"/>
      <c r="C486" s="118"/>
      <c r="D486" s="118"/>
      <c r="E486" s="118"/>
      <c r="F486" s="118"/>
      <c r="G486" s="118"/>
      <c r="I486" s="118"/>
      <c r="J486" s="118"/>
      <c r="K486" s="118"/>
      <c r="L486" s="118"/>
      <c r="M486" s="118"/>
      <c r="N486" s="118"/>
      <c r="O486" s="118"/>
      <c r="P486" s="118"/>
      <c r="Q486" s="118"/>
      <c r="R486" s="118"/>
      <c r="T486" s="118"/>
      <c r="V486" s="118"/>
      <c r="W486" s="118"/>
      <c r="X486" s="118"/>
      <c r="Z486" s="118"/>
      <c r="AB486" s="118"/>
      <c r="AC486" s="118"/>
      <c r="AD486" s="118"/>
      <c r="AE486" s="161">
        <f t="shared" si="10"/>
        <v>0</v>
      </c>
      <c r="AG486" s="118"/>
      <c r="AI486" s="183"/>
      <c r="AK486" s="183"/>
      <c r="AM486" s="118"/>
    </row>
    <row r="487" spans="1:39" x14ac:dyDescent="0.3">
      <c r="A487" s="161">
        <v>477</v>
      </c>
      <c r="B487" s="118"/>
      <c r="C487" s="118"/>
      <c r="D487" s="118"/>
      <c r="E487" s="118"/>
      <c r="F487" s="118"/>
      <c r="G487" s="118"/>
      <c r="I487" s="118"/>
      <c r="J487" s="118"/>
      <c r="K487" s="118"/>
      <c r="L487" s="118"/>
      <c r="M487" s="118"/>
      <c r="N487" s="118"/>
      <c r="O487" s="118"/>
      <c r="P487" s="118"/>
      <c r="Q487" s="118"/>
      <c r="R487" s="118"/>
      <c r="T487" s="118"/>
      <c r="V487" s="118"/>
      <c r="W487" s="118"/>
      <c r="X487" s="118"/>
      <c r="Z487" s="118"/>
      <c r="AB487" s="118"/>
      <c r="AC487" s="118"/>
      <c r="AD487" s="118"/>
      <c r="AE487" s="161">
        <f t="shared" si="10"/>
        <v>0</v>
      </c>
      <c r="AG487" s="118"/>
      <c r="AI487" s="183"/>
      <c r="AK487" s="183"/>
      <c r="AM487" s="118"/>
    </row>
    <row r="488" spans="1:39" x14ac:dyDescent="0.3">
      <c r="A488" s="161">
        <v>478</v>
      </c>
      <c r="B488" s="118"/>
      <c r="C488" s="118"/>
      <c r="D488" s="118"/>
      <c r="E488" s="118"/>
      <c r="F488" s="118"/>
      <c r="G488" s="118"/>
      <c r="I488" s="118"/>
      <c r="J488" s="118"/>
      <c r="K488" s="118"/>
      <c r="L488" s="118"/>
      <c r="M488" s="118"/>
      <c r="N488" s="118"/>
      <c r="O488" s="118"/>
      <c r="P488" s="118"/>
      <c r="Q488" s="118"/>
      <c r="R488" s="118"/>
      <c r="T488" s="118"/>
      <c r="V488" s="118"/>
      <c r="W488" s="118"/>
      <c r="X488" s="118"/>
      <c r="Z488" s="118"/>
      <c r="AB488" s="118"/>
      <c r="AC488" s="118"/>
      <c r="AD488" s="118"/>
      <c r="AE488" s="161">
        <f t="shared" si="10"/>
        <v>0</v>
      </c>
      <c r="AG488" s="118"/>
      <c r="AI488" s="183"/>
      <c r="AK488" s="183"/>
      <c r="AM488" s="118"/>
    </row>
    <row r="489" spans="1:39" x14ac:dyDescent="0.3">
      <c r="A489" s="161">
        <v>479</v>
      </c>
      <c r="B489" s="118"/>
      <c r="C489" s="118"/>
      <c r="D489" s="118"/>
      <c r="E489" s="118"/>
      <c r="F489" s="118"/>
      <c r="G489" s="118"/>
      <c r="I489" s="118"/>
      <c r="J489" s="118"/>
      <c r="K489" s="118"/>
      <c r="L489" s="118"/>
      <c r="M489" s="118"/>
      <c r="N489" s="118"/>
      <c r="O489" s="118"/>
      <c r="P489" s="118"/>
      <c r="Q489" s="118"/>
      <c r="R489" s="118"/>
      <c r="T489" s="118"/>
      <c r="V489" s="118"/>
      <c r="W489" s="118"/>
      <c r="X489" s="118"/>
      <c r="Z489" s="118"/>
      <c r="AB489" s="118"/>
      <c r="AC489" s="118"/>
      <c r="AD489" s="118"/>
      <c r="AE489" s="161">
        <f t="shared" si="10"/>
        <v>0</v>
      </c>
      <c r="AG489" s="118"/>
      <c r="AI489" s="183"/>
      <c r="AK489" s="183"/>
      <c r="AM489" s="118"/>
    </row>
    <row r="490" spans="1:39" x14ac:dyDescent="0.3">
      <c r="A490" s="161">
        <v>480</v>
      </c>
      <c r="B490" s="118"/>
      <c r="C490" s="118"/>
      <c r="D490" s="118"/>
      <c r="E490" s="118"/>
      <c r="F490" s="118"/>
      <c r="G490" s="118"/>
      <c r="I490" s="118"/>
      <c r="J490" s="118"/>
      <c r="K490" s="118"/>
      <c r="L490" s="118"/>
      <c r="M490" s="118"/>
      <c r="N490" s="118"/>
      <c r="O490" s="118"/>
      <c r="P490" s="118"/>
      <c r="Q490" s="118"/>
      <c r="R490" s="118"/>
      <c r="T490" s="118"/>
      <c r="V490" s="118"/>
      <c r="W490" s="118"/>
      <c r="X490" s="118"/>
      <c r="Z490" s="118"/>
      <c r="AB490" s="118"/>
      <c r="AC490" s="118"/>
      <c r="AD490" s="118"/>
      <c r="AE490" s="161">
        <f t="shared" si="10"/>
        <v>0</v>
      </c>
      <c r="AG490" s="118"/>
      <c r="AI490" s="183"/>
      <c r="AK490" s="183"/>
      <c r="AM490" s="118"/>
    </row>
    <row r="491" spans="1:39" x14ac:dyDescent="0.3">
      <c r="A491" s="161">
        <v>481</v>
      </c>
      <c r="B491" s="118"/>
      <c r="C491" s="118"/>
      <c r="D491" s="118"/>
      <c r="E491" s="118"/>
      <c r="F491" s="118"/>
      <c r="G491" s="118"/>
      <c r="I491" s="118"/>
      <c r="J491" s="118"/>
      <c r="K491" s="118"/>
      <c r="L491" s="118"/>
      <c r="M491" s="118"/>
      <c r="N491" s="118"/>
      <c r="O491" s="118"/>
      <c r="P491" s="118"/>
      <c r="Q491" s="118"/>
      <c r="R491" s="118"/>
      <c r="T491" s="118"/>
      <c r="V491" s="118"/>
      <c r="W491" s="118"/>
      <c r="X491" s="118"/>
      <c r="Z491" s="118"/>
      <c r="AB491" s="118"/>
      <c r="AC491" s="118"/>
      <c r="AD491" s="118"/>
      <c r="AE491" s="161">
        <f t="shared" si="10"/>
        <v>0</v>
      </c>
      <c r="AG491" s="118"/>
      <c r="AI491" s="183"/>
      <c r="AK491" s="183"/>
      <c r="AM491" s="118"/>
    </row>
    <row r="492" spans="1:39" x14ac:dyDescent="0.3">
      <c r="A492" s="161">
        <v>482</v>
      </c>
      <c r="B492" s="118"/>
      <c r="C492" s="118"/>
      <c r="D492" s="118"/>
      <c r="E492" s="118"/>
      <c r="F492" s="118"/>
      <c r="G492" s="118"/>
      <c r="I492" s="118"/>
      <c r="J492" s="118"/>
      <c r="K492" s="118"/>
      <c r="L492" s="118"/>
      <c r="M492" s="118"/>
      <c r="N492" s="118"/>
      <c r="O492" s="118"/>
      <c r="P492" s="118"/>
      <c r="Q492" s="118"/>
      <c r="R492" s="118"/>
      <c r="T492" s="118"/>
      <c r="V492" s="118"/>
      <c r="W492" s="118"/>
      <c r="X492" s="118"/>
      <c r="Z492" s="118"/>
      <c r="AB492" s="118"/>
      <c r="AC492" s="118"/>
      <c r="AD492" s="118"/>
      <c r="AE492" s="161">
        <f t="shared" si="10"/>
        <v>0</v>
      </c>
      <c r="AG492" s="118"/>
      <c r="AI492" s="183"/>
      <c r="AK492" s="183"/>
      <c r="AM492" s="118"/>
    </row>
    <row r="493" spans="1:39" x14ac:dyDescent="0.3">
      <c r="A493" s="161">
        <v>483</v>
      </c>
      <c r="B493" s="118"/>
      <c r="C493" s="118"/>
      <c r="D493" s="118"/>
      <c r="E493" s="118"/>
      <c r="F493" s="118"/>
      <c r="G493" s="118"/>
      <c r="I493" s="118"/>
      <c r="J493" s="118"/>
      <c r="K493" s="118"/>
      <c r="L493" s="118"/>
      <c r="M493" s="118"/>
      <c r="N493" s="118"/>
      <c r="O493" s="118"/>
      <c r="P493" s="118"/>
      <c r="Q493" s="118"/>
      <c r="R493" s="118"/>
      <c r="T493" s="118"/>
      <c r="V493" s="118"/>
      <c r="W493" s="118"/>
      <c r="X493" s="118"/>
      <c r="Z493" s="118"/>
      <c r="AB493" s="118"/>
      <c r="AC493" s="118"/>
      <c r="AD493" s="118"/>
      <c r="AE493" s="161">
        <f t="shared" si="10"/>
        <v>0</v>
      </c>
      <c r="AG493" s="118"/>
      <c r="AI493" s="183"/>
      <c r="AK493" s="183"/>
      <c r="AM493" s="118"/>
    </row>
    <row r="494" spans="1:39" x14ac:dyDescent="0.3">
      <c r="A494" s="161">
        <v>484</v>
      </c>
      <c r="B494" s="118"/>
      <c r="C494" s="118"/>
      <c r="D494" s="118"/>
      <c r="E494" s="118"/>
      <c r="F494" s="118"/>
      <c r="G494" s="118"/>
      <c r="I494" s="118"/>
      <c r="J494" s="118"/>
      <c r="K494" s="118"/>
      <c r="L494" s="118"/>
      <c r="M494" s="118"/>
      <c r="N494" s="118"/>
      <c r="O494" s="118"/>
      <c r="P494" s="118"/>
      <c r="Q494" s="118"/>
      <c r="R494" s="118"/>
      <c r="T494" s="118"/>
      <c r="V494" s="118"/>
      <c r="W494" s="118"/>
      <c r="X494" s="118"/>
      <c r="Z494" s="118"/>
      <c r="AB494" s="118"/>
      <c r="AC494" s="118"/>
      <c r="AD494" s="118"/>
      <c r="AE494" s="161">
        <f t="shared" si="10"/>
        <v>0</v>
      </c>
      <c r="AG494" s="118"/>
      <c r="AI494" s="183"/>
      <c r="AK494" s="183"/>
      <c r="AM494" s="118"/>
    </row>
    <row r="495" spans="1:39" x14ac:dyDescent="0.3">
      <c r="A495" s="161">
        <v>485</v>
      </c>
      <c r="B495" s="118"/>
      <c r="C495" s="118"/>
      <c r="D495" s="118"/>
      <c r="E495" s="118"/>
      <c r="F495" s="118"/>
      <c r="G495" s="118"/>
      <c r="I495" s="118"/>
      <c r="J495" s="118"/>
      <c r="K495" s="118"/>
      <c r="L495" s="118"/>
      <c r="M495" s="118"/>
      <c r="N495" s="118"/>
      <c r="O495" s="118"/>
      <c r="P495" s="118"/>
      <c r="Q495" s="118"/>
      <c r="R495" s="118"/>
      <c r="T495" s="118"/>
      <c r="V495" s="118"/>
      <c r="W495" s="118"/>
      <c r="X495" s="118"/>
      <c r="Z495" s="118"/>
      <c r="AB495" s="118"/>
      <c r="AC495" s="118"/>
      <c r="AD495" s="118"/>
      <c r="AE495" s="161">
        <f t="shared" si="10"/>
        <v>0</v>
      </c>
      <c r="AG495" s="118"/>
      <c r="AI495" s="183"/>
      <c r="AK495" s="183"/>
      <c r="AM495" s="118"/>
    </row>
    <row r="496" spans="1:39" x14ac:dyDescent="0.3">
      <c r="A496" s="161">
        <v>486</v>
      </c>
      <c r="B496" s="118"/>
      <c r="C496" s="118"/>
      <c r="D496" s="118"/>
      <c r="E496" s="118"/>
      <c r="F496" s="118"/>
      <c r="G496" s="118"/>
      <c r="I496" s="118"/>
      <c r="J496" s="118"/>
      <c r="K496" s="118"/>
      <c r="L496" s="118"/>
      <c r="M496" s="118"/>
      <c r="N496" s="118"/>
      <c r="O496" s="118"/>
      <c r="P496" s="118"/>
      <c r="Q496" s="118"/>
      <c r="R496" s="118"/>
      <c r="T496" s="118"/>
      <c r="V496" s="118"/>
      <c r="W496" s="118"/>
      <c r="X496" s="118"/>
      <c r="Z496" s="118"/>
      <c r="AB496" s="118"/>
      <c r="AC496" s="118"/>
      <c r="AD496" s="118"/>
      <c r="AE496" s="161">
        <f t="shared" si="10"/>
        <v>0</v>
      </c>
      <c r="AG496" s="118"/>
      <c r="AI496" s="183"/>
      <c r="AK496" s="183"/>
      <c r="AM496" s="118"/>
    </row>
    <row r="497" spans="1:39" x14ac:dyDescent="0.3">
      <c r="A497" s="161">
        <v>487</v>
      </c>
      <c r="B497" s="118"/>
      <c r="C497" s="118"/>
      <c r="D497" s="118"/>
      <c r="E497" s="118"/>
      <c r="F497" s="118"/>
      <c r="G497" s="118"/>
      <c r="I497" s="118"/>
      <c r="J497" s="118"/>
      <c r="K497" s="118"/>
      <c r="L497" s="118"/>
      <c r="M497" s="118"/>
      <c r="N497" s="118"/>
      <c r="O497" s="118"/>
      <c r="P497" s="118"/>
      <c r="Q497" s="118"/>
      <c r="R497" s="118"/>
      <c r="T497" s="118"/>
      <c r="V497" s="118"/>
      <c r="W497" s="118"/>
      <c r="X497" s="118"/>
      <c r="Z497" s="118"/>
      <c r="AB497" s="118"/>
      <c r="AC497" s="118"/>
      <c r="AD497" s="118"/>
      <c r="AE497" s="161">
        <f t="shared" si="10"/>
        <v>0</v>
      </c>
      <c r="AG497" s="118"/>
      <c r="AI497" s="183"/>
      <c r="AK497" s="183"/>
      <c r="AM497" s="118"/>
    </row>
    <row r="498" spans="1:39" x14ac:dyDescent="0.3">
      <c r="A498" s="161">
        <v>488</v>
      </c>
      <c r="B498" s="118"/>
      <c r="C498" s="118"/>
      <c r="D498" s="118"/>
      <c r="E498" s="118"/>
      <c r="F498" s="118"/>
      <c r="G498" s="118"/>
      <c r="I498" s="118"/>
      <c r="J498" s="118"/>
      <c r="K498" s="118"/>
      <c r="L498" s="118"/>
      <c r="M498" s="118"/>
      <c r="N498" s="118"/>
      <c r="O498" s="118"/>
      <c r="P498" s="118"/>
      <c r="Q498" s="118"/>
      <c r="R498" s="118"/>
      <c r="T498" s="118"/>
      <c r="V498" s="118"/>
      <c r="W498" s="118"/>
      <c r="X498" s="118"/>
      <c r="Z498" s="118"/>
      <c r="AB498" s="118"/>
      <c r="AC498" s="118"/>
      <c r="AD498" s="118"/>
      <c r="AE498" s="161">
        <f t="shared" si="10"/>
        <v>0</v>
      </c>
      <c r="AG498" s="118"/>
      <c r="AI498" s="183"/>
      <c r="AK498" s="183"/>
      <c r="AM498" s="118"/>
    </row>
    <row r="499" spans="1:39" x14ac:dyDescent="0.3">
      <c r="A499" s="161">
        <v>489</v>
      </c>
      <c r="B499" s="118"/>
      <c r="C499" s="118"/>
      <c r="D499" s="118"/>
      <c r="E499" s="118"/>
      <c r="F499" s="118"/>
      <c r="G499" s="118"/>
      <c r="I499" s="118"/>
      <c r="J499" s="118"/>
      <c r="K499" s="118"/>
      <c r="L499" s="118"/>
      <c r="M499" s="118"/>
      <c r="N499" s="118"/>
      <c r="O499" s="118"/>
      <c r="P499" s="118"/>
      <c r="Q499" s="118"/>
      <c r="R499" s="118"/>
      <c r="T499" s="118"/>
      <c r="V499" s="118"/>
      <c r="W499" s="118"/>
      <c r="X499" s="118"/>
      <c r="Z499" s="118"/>
      <c r="AB499" s="118"/>
      <c r="AC499" s="118"/>
      <c r="AD499" s="118"/>
      <c r="AE499" s="161">
        <f t="shared" si="10"/>
        <v>0</v>
      </c>
      <c r="AG499" s="118"/>
      <c r="AI499" s="183"/>
      <c r="AK499" s="183"/>
      <c r="AM499" s="118"/>
    </row>
    <row r="500" spans="1:39" x14ac:dyDescent="0.3">
      <c r="A500" s="161">
        <v>490</v>
      </c>
      <c r="B500" s="118"/>
      <c r="C500" s="118"/>
      <c r="D500" s="118"/>
      <c r="E500" s="118"/>
      <c r="F500" s="118"/>
      <c r="G500" s="118"/>
      <c r="I500" s="118"/>
      <c r="J500" s="118"/>
      <c r="K500" s="118"/>
      <c r="L500" s="118"/>
      <c r="M500" s="118"/>
      <c r="N500" s="118"/>
      <c r="O500" s="118"/>
      <c r="P500" s="118"/>
      <c r="Q500" s="118"/>
      <c r="R500" s="118"/>
      <c r="T500" s="118"/>
      <c r="V500" s="118"/>
      <c r="W500" s="118"/>
      <c r="X500" s="118"/>
      <c r="Z500" s="118"/>
      <c r="AB500" s="118"/>
      <c r="AC500" s="118"/>
      <c r="AD500" s="118"/>
      <c r="AE500" s="161">
        <f t="shared" si="10"/>
        <v>0</v>
      </c>
      <c r="AG500" s="118"/>
      <c r="AI500" s="183"/>
      <c r="AK500" s="183"/>
      <c r="AM500" s="118"/>
    </row>
    <row r="501" spans="1:39" x14ac:dyDescent="0.3">
      <c r="A501" s="161">
        <v>491</v>
      </c>
      <c r="B501" s="118"/>
      <c r="C501" s="118"/>
      <c r="D501" s="118"/>
      <c r="E501" s="118"/>
      <c r="F501" s="118"/>
      <c r="G501" s="118"/>
      <c r="I501" s="118"/>
      <c r="J501" s="118"/>
      <c r="K501" s="118"/>
      <c r="L501" s="118"/>
      <c r="M501" s="118"/>
      <c r="N501" s="118"/>
      <c r="O501" s="118"/>
      <c r="P501" s="118"/>
      <c r="Q501" s="118"/>
      <c r="R501" s="118"/>
      <c r="T501" s="118"/>
      <c r="V501" s="118"/>
      <c r="W501" s="118"/>
      <c r="X501" s="118"/>
      <c r="Z501" s="118"/>
      <c r="AB501" s="118"/>
      <c r="AC501" s="118"/>
      <c r="AD501" s="118"/>
      <c r="AE501" s="161">
        <f t="shared" si="10"/>
        <v>0</v>
      </c>
      <c r="AG501" s="118"/>
      <c r="AI501" s="183"/>
      <c r="AK501" s="183"/>
      <c r="AM501" s="118"/>
    </row>
    <row r="502" spans="1:39" x14ac:dyDescent="0.3">
      <c r="A502" s="161">
        <v>492</v>
      </c>
      <c r="B502" s="118"/>
      <c r="C502" s="118"/>
      <c r="D502" s="118"/>
      <c r="E502" s="118"/>
      <c r="F502" s="118"/>
      <c r="G502" s="118"/>
      <c r="I502" s="118"/>
      <c r="J502" s="118"/>
      <c r="K502" s="118"/>
      <c r="L502" s="118"/>
      <c r="M502" s="118"/>
      <c r="N502" s="118"/>
      <c r="O502" s="118"/>
      <c r="P502" s="118"/>
      <c r="Q502" s="118"/>
      <c r="R502" s="118"/>
      <c r="T502" s="118"/>
      <c r="V502" s="118"/>
      <c r="W502" s="118"/>
      <c r="X502" s="118"/>
      <c r="Z502" s="118"/>
      <c r="AB502" s="118"/>
      <c r="AC502" s="118"/>
      <c r="AD502" s="118"/>
      <c r="AE502" s="161">
        <f t="shared" si="10"/>
        <v>0</v>
      </c>
      <c r="AG502" s="118"/>
      <c r="AI502" s="183"/>
      <c r="AK502" s="183"/>
      <c r="AM502" s="118"/>
    </row>
    <row r="503" spans="1:39" x14ac:dyDescent="0.3">
      <c r="A503" s="161">
        <v>493</v>
      </c>
      <c r="B503" s="118"/>
      <c r="C503" s="118"/>
      <c r="D503" s="118"/>
      <c r="E503" s="118"/>
      <c r="F503" s="118"/>
      <c r="G503" s="118"/>
      <c r="I503" s="118"/>
      <c r="J503" s="118"/>
      <c r="K503" s="118"/>
      <c r="L503" s="118"/>
      <c r="M503" s="118"/>
      <c r="N503" s="118"/>
      <c r="O503" s="118"/>
      <c r="P503" s="118"/>
      <c r="Q503" s="118"/>
      <c r="R503" s="118"/>
      <c r="T503" s="118"/>
      <c r="V503" s="118"/>
      <c r="W503" s="118"/>
      <c r="X503" s="118"/>
      <c r="Z503" s="118"/>
      <c r="AB503" s="118"/>
      <c r="AC503" s="118"/>
      <c r="AD503" s="118"/>
      <c r="AE503" s="161">
        <f t="shared" si="10"/>
        <v>0</v>
      </c>
      <c r="AG503" s="118"/>
      <c r="AI503" s="183"/>
      <c r="AK503" s="183"/>
      <c r="AM503" s="118"/>
    </row>
    <row r="504" spans="1:39" x14ac:dyDescent="0.3">
      <c r="A504" s="161">
        <v>494</v>
      </c>
      <c r="B504" s="118"/>
      <c r="C504" s="118"/>
      <c r="D504" s="118"/>
      <c r="E504" s="118"/>
      <c r="F504" s="118"/>
      <c r="G504" s="118"/>
      <c r="I504" s="118"/>
      <c r="J504" s="118"/>
      <c r="K504" s="118"/>
      <c r="L504" s="118"/>
      <c r="M504" s="118"/>
      <c r="N504" s="118"/>
      <c r="O504" s="118"/>
      <c r="P504" s="118"/>
      <c r="Q504" s="118"/>
      <c r="R504" s="118"/>
      <c r="T504" s="118"/>
      <c r="V504" s="118"/>
      <c r="W504" s="118"/>
      <c r="X504" s="118"/>
      <c r="Z504" s="118"/>
      <c r="AB504" s="118"/>
      <c r="AC504" s="118"/>
      <c r="AD504" s="118"/>
      <c r="AE504" s="161">
        <f t="shared" si="10"/>
        <v>0</v>
      </c>
      <c r="AG504" s="118"/>
      <c r="AI504" s="183"/>
      <c r="AK504" s="183"/>
      <c r="AM504" s="118"/>
    </row>
    <row r="505" spans="1:39" x14ac:dyDescent="0.3">
      <c r="A505" s="161">
        <v>495</v>
      </c>
      <c r="B505" s="118"/>
      <c r="C505" s="118"/>
      <c r="D505" s="118"/>
      <c r="E505" s="118"/>
      <c r="F505" s="118"/>
      <c r="G505" s="118"/>
      <c r="I505" s="118"/>
      <c r="J505" s="118"/>
      <c r="K505" s="118"/>
      <c r="L505" s="118"/>
      <c r="M505" s="118"/>
      <c r="N505" s="118"/>
      <c r="O505" s="118"/>
      <c r="P505" s="118"/>
      <c r="Q505" s="118"/>
      <c r="R505" s="118"/>
      <c r="T505" s="118"/>
      <c r="V505" s="118"/>
      <c r="W505" s="118"/>
      <c r="X505" s="118"/>
      <c r="Z505" s="118"/>
      <c r="AB505" s="118"/>
      <c r="AC505" s="118"/>
      <c r="AD505" s="118"/>
      <c r="AE505" s="161">
        <f t="shared" si="10"/>
        <v>0</v>
      </c>
      <c r="AG505" s="118"/>
      <c r="AI505" s="183"/>
      <c r="AK505" s="183"/>
      <c r="AM505" s="118"/>
    </row>
    <row r="506" spans="1:39" x14ac:dyDescent="0.3">
      <c r="A506" s="161">
        <v>496</v>
      </c>
      <c r="B506" s="118"/>
      <c r="C506" s="118"/>
      <c r="D506" s="118"/>
      <c r="E506" s="118"/>
      <c r="F506" s="118"/>
      <c r="G506" s="118"/>
      <c r="I506" s="118"/>
      <c r="J506" s="118"/>
      <c r="K506" s="118"/>
      <c r="L506" s="118"/>
      <c r="M506" s="118"/>
      <c r="N506" s="118"/>
      <c r="O506" s="118"/>
      <c r="P506" s="118"/>
      <c r="Q506" s="118"/>
      <c r="R506" s="118"/>
      <c r="T506" s="118"/>
      <c r="V506" s="118"/>
      <c r="W506" s="118"/>
      <c r="X506" s="118"/>
      <c r="Z506" s="118"/>
      <c r="AB506" s="118"/>
      <c r="AC506" s="118"/>
      <c r="AD506" s="118"/>
      <c r="AE506" s="161">
        <f t="shared" si="10"/>
        <v>0</v>
      </c>
      <c r="AG506" s="118"/>
      <c r="AI506" s="183"/>
      <c r="AK506" s="183"/>
      <c r="AM506" s="118"/>
    </row>
    <row r="507" spans="1:39" x14ac:dyDescent="0.3">
      <c r="A507" s="161">
        <v>497</v>
      </c>
      <c r="B507" s="118"/>
      <c r="C507" s="118"/>
      <c r="D507" s="118"/>
      <c r="E507" s="118"/>
      <c r="F507" s="118"/>
      <c r="G507" s="118"/>
      <c r="I507" s="118"/>
      <c r="J507" s="118"/>
      <c r="K507" s="118"/>
      <c r="L507" s="118"/>
      <c r="M507" s="118"/>
      <c r="N507" s="118"/>
      <c r="O507" s="118"/>
      <c r="P507" s="118"/>
      <c r="Q507" s="118"/>
      <c r="R507" s="118"/>
      <c r="T507" s="118"/>
      <c r="V507" s="118"/>
      <c r="W507" s="118"/>
      <c r="X507" s="118"/>
      <c r="Z507" s="118"/>
      <c r="AB507" s="118"/>
      <c r="AC507" s="118"/>
      <c r="AD507" s="118"/>
      <c r="AE507" s="161">
        <f t="shared" si="10"/>
        <v>0</v>
      </c>
      <c r="AG507" s="118"/>
      <c r="AI507" s="183"/>
      <c r="AK507" s="183"/>
      <c r="AM507" s="118"/>
    </row>
    <row r="508" spans="1:39" x14ac:dyDescent="0.3">
      <c r="A508" s="161">
        <v>498</v>
      </c>
      <c r="B508" s="118"/>
      <c r="C508" s="118"/>
      <c r="D508" s="118"/>
      <c r="E508" s="118"/>
      <c r="F508" s="118"/>
      <c r="G508" s="118"/>
      <c r="I508" s="118"/>
      <c r="J508" s="118"/>
      <c r="K508" s="118"/>
      <c r="L508" s="118"/>
      <c r="M508" s="118"/>
      <c r="N508" s="118"/>
      <c r="O508" s="118"/>
      <c r="P508" s="118"/>
      <c r="Q508" s="118"/>
      <c r="R508" s="118"/>
      <c r="T508" s="118"/>
      <c r="V508" s="118"/>
      <c r="W508" s="118"/>
      <c r="X508" s="118"/>
      <c r="Z508" s="118"/>
      <c r="AB508" s="118"/>
      <c r="AC508" s="118"/>
      <c r="AD508" s="118"/>
      <c r="AE508" s="161">
        <f t="shared" si="10"/>
        <v>0</v>
      </c>
      <c r="AG508" s="118"/>
      <c r="AI508" s="183"/>
      <c r="AK508" s="183"/>
      <c r="AM508" s="118"/>
    </row>
    <row r="509" spans="1:39" x14ac:dyDescent="0.3">
      <c r="A509" s="161">
        <v>499</v>
      </c>
      <c r="B509" s="118"/>
      <c r="C509" s="118"/>
      <c r="D509" s="118"/>
      <c r="E509" s="118"/>
      <c r="F509" s="118"/>
      <c r="G509" s="118"/>
      <c r="I509" s="118"/>
      <c r="J509" s="118"/>
      <c r="K509" s="118"/>
      <c r="L509" s="118"/>
      <c r="M509" s="118"/>
      <c r="N509" s="118"/>
      <c r="O509" s="118"/>
      <c r="P509" s="118"/>
      <c r="Q509" s="118"/>
      <c r="R509" s="118"/>
      <c r="T509" s="118"/>
      <c r="V509" s="118"/>
      <c r="W509" s="118"/>
      <c r="X509" s="118"/>
      <c r="Z509" s="118"/>
      <c r="AB509" s="118"/>
      <c r="AC509" s="118"/>
      <c r="AD509" s="118"/>
      <c r="AE509" s="161">
        <f t="shared" si="10"/>
        <v>0</v>
      </c>
      <c r="AG509" s="118"/>
      <c r="AI509" s="183"/>
      <c r="AK509" s="183"/>
      <c r="AM509" s="118"/>
    </row>
    <row r="510" spans="1:39" x14ac:dyDescent="0.3">
      <c r="A510" s="161">
        <v>500</v>
      </c>
      <c r="B510" s="118"/>
      <c r="C510" s="118"/>
      <c r="D510" s="118"/>
      <c r="E510" s="118"/>
      <c r="F510" s="118"/>
      <c r="G510" s="118"/>
      <c r="I510" s="118"/>
      <c r="J510" s="118"/>
      <c r="K510" s="118"/>
      <c r="L510" s="118"/>
      <c r="M510" s="118"/>
      <c r="N510" s="118"/>
      <c r="O510" s="118"/>
      <c r="P510" s="118"/>
      <c r="Q510" s="118"/>
      <c r="R510" s="118"/>
      <c r="T510" s="118"/>
      <c r="V510" s="118"/>
      <c r="W510" s="118"/>
      <c r="X510" s="118"/>
      <c r="Z510" s="118"/>
      <c r="AB510" s="118"/>
      <c r="AC510" s="118"/>
      <c r="AD510" s="118"/>
      <c r="AE510" s="161">
        <f t="shared" si="10"/>
        <v>0</v>
      </c>
      <c r="AG510" s="118"/>
      <c r="AI510" s="183"/>
      <c r="AK510" s="183"/>
      <c r="AM510" s="118"/>
    </row>
    <row r="511" spans="1:39" x14ac:dyDescent="0.3">
      <c r="A511" s="161">
        <v>501</v>
      </c>
      <c r="B511" s="118"/>
      <c r="C511" s="118"/>
      <c r="D511" s="118"/>
      <c r="E511" s="118"/>
      <c r="F511" s="118"/>
      <c r="G511" s="118"/>
      <c r="I511" s="118"/>
      <c r="J511" s="118"/>
      <c r="K511" s="118"/>
      <c r="L511" s="118"/>
      <c r="M511" s="118"/>
      <c r="N511" s="118"/>
      <c r="O511" s="118"/>
      <c r="P511" s="118"/>
      <c r="Q511" s="118"/>
      <c r="R511" s="118"/>
      <c r="T511" s="118"/>
      <c r="V511" s="118"/>
      <c r="W511" s="118"/>
      <c r="X511" s="118"/>
      <c r="Z511" s="118"/>
      <c r="AB511" s="118"/>
      <c r="AC511" s="118"/>
      <c r="AD511" s="118"/>
      <c r="AE511" s="161">
        <f t="shared" si="10"/>
        <v>0</v>
      </c>
      <c r="AG511" s="118"/>
      <c r="AI511" s="183"/>
      <c r="AK511" s="183"/>
      <c r="AM511" s="118"/>
    </row>
    <row r="512" spans="1:39" x14ac:dyDescent="0.3">
      <c r="A512" s="161">
        <v>502</v>
      </c>
      <c r="B512" s="118"/>
      <c r="C512" s="118"/>
      <c r="D512" s="118"/>
      <c r="E512" s="118"/>
      <c r="F512" s="118"/>
      <c r="G512" s="118"/>
      <c r="I512" s="118"/>
      <c r="J512" s="118"/>
      <c r="K512" s="118"/>
      <c r="L512" s="118"/>
      <c r="M512" s="118"/>
      <c r="N512" s="118"/>
      <c r="O512" s="118"/>
      <c r="P512" s="118"/>
      <c r="Q512" s="118"/>
      <c r="R512" s="118"/>
      <c r="T512" s="118"/>
      <c r="V512" s="118"/>
      <c r="W512" s="118"/>
      <c r="X512" s="118"/>
      <c r="Z512" s="118"/>
      <c r="AB512" s="118"/>
      <c r="AC512" s="118"/>
      <c r="AD512" s="118"/>
      <c r="AE512" s="161">
        <f t="shared" si="10"/>
        <v>0</v>
      </c>
      <c r="AG512" s="118"/>
      <c r="AI512" s="183"/>
      <c r="AK512" s="183"/>
      <c r="AM512" s="118"/>
    </row>
    <row r="513" spans="1:39" x14ac:dyDescent="0.3">
      <c r="A513" s="161">
        <v>503</v>
      </c>
      <c r="B513" s="118"/>
      <c r="C513" s="118"/>
      <c r="D513" s="118"/>
      <c r="E513" s="118"/>
      <c r="F513" s="118"/>
      <c r="G513" s="118"/>
      <c r="I513" s="118"/>
      <c r="J513" s="118"/>
      <c r="K513" s="118"/>
      <c r="L513" s="118"/>
      <c r="M513" s="118"/>
      <c r="N513" s="118"/>
      <c r="O513" s="118"/>
      <c r="P513" s="118"/>
      <c r="Q513" s="118"/>
      <c r="R513" s="118"/>
      <c r="T513" s="118"/>
      <c r="V513" s="118"/>
      <c r="W513" s="118"/>
      <c r="X513" s="118"/>
      <c r="Z513" s="118"/>
      <c r="AB513" s="118"/>
      <c r="AC513" s="118"/>
      <c r="AD513" s="118"/>
      <c r="AE513" s="161">
        <f t="shared" si="10"/>
        <v>0</v>
      </c>
      <c r="AG513" s="118"/>
      <c r="AI513" s="183"/>
      <c r="AK513" s="183"/>
      <c r="AM513" s="118"/>
    </row>
    <row r="514" spans="1:39" x14ac:dyDescent="0.3">
      <c r="A514" s="161">
        <v>504</v>
      </c>
      <c r="B514" s="118"/>
      <c r="C514" s="118"/>
      <c r="D514" s="118"/>
      <c r="E514" s="118"/>
      <c r="F514" s="118"/>
      <c r="G514" s="118"/>
      <c r="I514" s="118"/>
      <c r="J514" s="118"/>
      <c r="K514" s="118"/>
      <c r="L514" s="118"/>
      <c r="M514" s="118"/>
      <c r="N514" s="118"/>
      <c r="O514" s="118"/>
      <c r="P514" s="118"/>
      <c r="Q514" s="118"/>
      <c r="R514" s="118"/>
      <c r="T514" s="118"/>
      <c r="V514" s="118"/>
      <c r="W514" s="118"/>
      <c r="X514" s="118"/>
      <c r="Z514" s="118"/>
      <c r="AB514" s="118"/>
      <c r="AC514" s="118"/>
      <c r="AD514" s="118"/>
      <c r="AE514" s="161">
        <f t="shared" si="10"/>
        <v>0</v>
      </c>
      <c r="AG514" s="118"/>
      <c r="AI514" s="183"/>
      <c r="AK514" s="183"/>
      <c r="AM514" s="118"/>
    </row>
    <row r="515" spans="1:39" x14ac:dyDescent="0.3">
      <c r="A515" s="161">
        <v>505</v>
      </c>
      <c r="B515" s="118"/>
      <c r="C515" s="118"/>
      <c r="D515" s="118"/>
      <c r="E515" s="118"/>
      <c r="F515" s="118"/>
      <c r="G515" s="118"/>
      <c r="I515" s="118"/>
      <c r="J515" s="118"/>
      <c r="K515" s="118"/>
      <c r="L515" s="118"/>
      <c r="M515" s="118"/>
      <c r="N515" s="118"/>
      <c r="O515" s="118"/>
      <c r="P515" s="118"/>
      <c r="Q515" s="118"/>
      <c r="R515" s="118"/>
      <c r="T515" s="118"/>
      <c r="V515" s="118"/>
      <c r="W515" s="118"/>
      <c r="X515" s="118"/>
      <c r="Z515" s="118"/>
      <c r="AB515" s="118"/>
      <c r="AC515" s="118"/>
      <c r="AD515" s="118"/>
      <c r="AE515" s="161">
        <f t="shared" si="10"/>
        <v>0</v>
      </c>
      <c r="AG515" s="118"/>
      <c r="AI515" s="183"/>
      <c r="AK515" s="183"/>
      <c r="AM515" s="118"/>
    </row>
    <row r="516" spans="1:39" x14ac:dyDescent="0.3">
      <c r="A516" s="161">
        <v>506</v>
      </c>
      <c r="B516" s="118"/>
      <c r="C516" s="118"/>
      <c r="D516" s="118"/>
      <c r="E516" s="118"/>
      <c r="F516" s="118"/>
      <c r="G516" s="118"/>
      <c r="I516" s="118"/>
      <c r="J516" s="118"/>
      <c r="K516" s="118"/>
      <c r="L516" s="118"/>
      <c r="M516" s="118"/>
      <c r="N516" s="118"/>
      <c r="O516" s="118"/>
      <c r="P516" s="118"/>
      <c r="Q516" s="118"/>
      <c r="R516" s="118"/>
      <c r="T516" s="118"/>
      <c r="V516" s="118"/>
      <c r="W516" s="118"/>
      <c r="X516" s="118"/>
      <c r="Z516" s="118"/>
      <c r="AB516" s="118"/>
      <c r="AC516" s="118"/>
      <c r="AD516" s="118"/>
      <c r="AE516" s="161">
        <f t="shared" si="10"/>
        <v>0</v>
      </c>
      <c r="AG516" s="118"/>
      <c r="AI516" s="183"/>
      <c r="AK516" s="183"/>
      <c r="AM516" s="118"/>
    </row>
    <row r="517" spans="1:39" x14ac:dyDescent="0.3">
      <c r="A517" s="161">
        <v>507</v>
      </c>
      <c r="B517" s="118"/>
      <c r="C517" s="118"/>
      <c r="D517" s="118"/>
      <c r="E517" s="118"/>
      <c r="F517" s="118"/>
      <c r="G517" s="118"/>
      <c r="I517" s="118"/>
      <c r="J517" s="118"/>
      <c r="K517" s="118"/>
      <c r="L517" s="118"/>
      <c r="M517" s="118"/>
      <c r="N517" s="118"/>
      <c r="O517" s="118"/>
      <c r="P517" s="118"/>
      <c r="Q517" s="118"/>
      <c r="R517" s="118"/>
      <c r="T517" s="118"/>
      <c r="V517" s="118"/>
      <c r="W517" s="118"/>
      <c r="X517" s="118"/>
      <c r="Z517" s="118"/>
      <c r="AB517" s="118"/>
      <c r="AC517" s="118"/>
      <c r="AD517" s="118"/>
      <c r="AE517" s="161">
        <f t="shared" si="10"/>
        <v>0</v>
      </c>
      <c r="AG517" s="118"/>
      <c r="AI517" s="183"/>
      <c r="AK517" s="183"/>
      <c r="AM517" s="118"/>
    </row>
    <row r="518" spans="1:39" x14ac:dyDescent="0.3">
      <c r="A518" s="161">
        <v>508</v>
      </c>
      <c r="B518" s="118"/>
      <c r="C518" s="118"/>
      <c r="D518" s="118"/>
      <c r="E518" s="118"/>
      <c r="F518" s="118"/>
      <c r="G518" s="118"/>
      <c r="I518" s="118"/>
      <c r="J518" s="118"/>
      <c r="K518" s="118"/>
      <c r="L518" s="118"/>
      <c r="M518" s="118"/>
      <c r="N518" s="118"/>
      <c r="O518" s="118"/>
      <c r="P518" s="118"/>
      <c r="Q518" s="118"/>
      <c r="R518" s="118"/>
      <c r="T518" s="118"/>
      <c r="V518" s="118"/>
      <c r="W518" s="118"/>
      <c r="X518" s="118"/>
      <c r="Z518" s="118"/>
      <c r="AB518" s="118"/>
      <c r="AC518" s="118"/>
      <c r="AD518" s="118"/>
      <c r="AE518" s="161">
        <f t="shared" si="10"/>
        <v>0</v>
      </c>
      <c r="AG518" s="118"/>
      <c r="AI518" s="183"/>
      <c r="AK518" s="183"/>
      <c r="AM518" s="118"/>
    </row>
    <row r="519" spans="1:39" x14ac:dyDescent="0.3">
      <c r="A519" s="161">
        <v>509</v>
      </c>
      <c r="B519" s="118"/>
      <c r="C519" s="118"/>
      <c r="D519" s="118"/>
      <c r="E519" s="118"/>
      <c r="F519" s="118"/>
      <c r="G519" s="118"/>
      <c r="I519" s="118"/>
      <c r="J519" s="118"/>
      <c r="K519" s="118"/>
      <c r="L519" s="118"/>
      <c r="M519" s="118"/>
      <c r="N519" s="118"/>
      <c r="O519" s="118"/>
      <c r="P519" s="118"/>
      <c r="Q519" s="118"/>
      <c r="R519" s="118"/>
      <c r="T519" s="118"/>
      <c r="V519" s="118"/>
      <c r="W519" s="118"/>
      <c r="X519" s="118"/>
      <c r="Z519" s="118"/>
      <c r="AB519" s="118"/>
      <c r="AC519" s="118"/>
      <c r="AD519" s="118"/>
      <c r="AE519" s="161">
        <f t="shared" si="10"/>
        <v>0</v>
      </c>
      <c r="AG519" s="118"/>
      <c r="AI519" s="183"/>
      <c r="AK519" s="183"/>
      <c r="AM519" s="118"/>
    </row>
    <row r="520" spans="1:39" x14ac:dyDescent="0.3">
      <c r="A520" s="161">
        <v>510</v>
      </c>
      <c r="B520" s="118"/>
      <c r="C520" s="118"/>
      <c r="D520" s="118"/>
      <c r="E520" s="118"/>
      <c r="F520" s="118"/>
      <c r="G520" s="118"/>
      <c r="I520" s="118"/>
      <c r="J520" s="118"/>
      <c r="K520" s="118"/>
      <c r="L520" s="118"/>
      <c r="M520" s="118"/>
      <c r="N520" s="118"/>
      <c r="O520" s="118"/>
      <c r="P520" s="118"/>
      <c r="Q520" s="118"/>
      <c r="R520" s="118"/>
      <c r="T520" s="118"/>
      <c r="V520" s="118"/>
      <c r="W520" s="118"/>
      <c r="X520" s="118"/>
      <c r="Z520" s="118"/>
      <c r="AB520" s="118"/>
      <c r="AC520" s="118"/>
      <c r="AD520" s="118"/>
      <c r="AE520" s="161">
        <f t="shared" si="10"/>
        <v>0</v>
      </c>
      <c r="AG520" s="118"/>
      <c r="AI520" s="183"/>
      <c r="AK520" s="183"/>
      <c r="AM520" s="118"/>
    </row>
    <row r="521" spans="1:39" x14ac:dyDescent="0.3">
      <c r="A521" s="161">
        <v>511</v>
      </c>
      <c r="B521" s="118"/>
      <c r="C521" s="118"/>
      <c r="D521" s="118"/>
      <c r="E521" s="118"/>
      <c r="F521" s="118"/>
      <c r="G521" s="118"/>
      <c r="I521" s="118"/>
      <c r="J521" s="118"/>
      <c r="K521" s="118"/>
      <c r="L521" s="118"/>
      <c r="M521" s="118"/>
      <c r="N521" s="118"/>
      <c r="O521" s="118"/>
      <c r="P521" s="118"/>
      <c r="Q521" s="118"/>
      <c r="R521" s="118"/>
      <c r="T521" s="118"/>
      <c r="V521" s="118"/>
      <c r="W521" s="118"/>
      <c r="X521" s="118"/>
      <c r="Z521" s="118"/>
      <c r="AB521" s="118"/>
      <c r="AC521" s="118"/>
      <c r="AD521" s="118"/>
      <c r="AE521" s="161">
        <f t="shared" si="10"/>
        <v>0</v>
      </c>
      <c r="AG521" s="118"/>
      <c r="AI521" s="183"/>
      <c r="AK521" s="183"/>
      <c r="AM521" s="118"/>
    </row>
    <row r="522" spans="1:39" x14ac:dyDescent="0.3">
      <c r="A522" s="161">
        <v>512</v>
      </c>
      <c r="B522" s="118"/>
      <c r="C522" s="118"/>
      <c r="D522" s="118"/>
      <c r="E522" s="118"/>
      <c r="F522" s="118"/>
      <c r="G522" s="118"/>
      <c r="I522" s="118"/>
      <c r="J522" s="118"/>
      <c r="K522" s="118"/>
      <c r="L522" s="118"/>
      <c r="M522" s="118"/>
      <c r="N522" s="118"/>
      <c r="O522" s="118"/>
      <c r="P522" s="118"/>
      <c r="Q522" s="118"/>
      <c r="R522" s="118"/>
      <c r="T522" s="118"/>
      <c r="V522" s="118"/>
      <c r="W522" s="118"/>
      <c r="X522" s="118"/>
      <c r="Z522" s="118"/>
      <c r="AB522" s="118"/>
      <c r="AC522" s="118"/>
      <c r="AD522" s="118"/>
      <c r="AE522" s="161">
        <f t="shared" si="10"/>
        <v>0</v>
      </c>
      <c r="AG522" s="118"/>
      <c r="AI522" s="183"/>
      <c r="AK522" s="183"/>
      <c r="AM522" s="118"/>
    </row>
    <row r="523" spans="1:39" x14ac:dyDescent="0.3">
      <c r="A523" s="161">
        <v>513</v>
      </c>
      <c r="B523" s="118"/>
      <c r="C523" s="118"/>
      <c r="D523" s="118"/>
      <c r="E523" s="118"/>
      <c r="F523" s="118"/>
      <c r="G523" s="118"/>
      <c r="I523" s="118"/>
      <c r="J523" s="118"/>
      <c r="K523" s="118"/>
      <c r="L523" s="118"/>
      <c r="M523" s="118"/>
      <c r="N523" s="118"/>
      <c r="O523" s="118"/>
      <c r="P523" s="118"/>
      <c r="Q523" s="118"/>
      <c r="R523" s="118"/>
      <c r="T523" s="118"/>
      <c r="V523" s="118"/>
      <c r="W523" s="118"/>
      <c r="X523" s="118"/>
      <c r="Z523" s="118"/>
      <c r="AB523" s="118"/>
      <c r="AC523" s="118"/>
      <c r="AD523" s="118"/>
      <c r="AE523" s="161">
        <f t="shared" ref="AE523:AE586" si="11">IF(E523=0,D523,0)</f>
        <v>0</v>
      </c>
      <c r="AG523" s="118"/>
      <c r="AI523" s="183"/>
      <c r="AK523" s="183"/>
      <c r="AM523" s="118"/>
    </row>
    <row r="524" spans="1:39" x14ac:dyDescent="0.3">
      <c r="A524" s="161">
        <v>514</v>
      </c>
      <c r="B524" s="118"/>
      <c r="C524" s="118"/>
      <c r="D524" s="118"/>
      <c r="E524" s="118"/>
      <c r="F524" s="118"/>
      <c r="G524" s="118"/>
      <c r="I524" s="118"/>
      <c r="J524" s="118"/>
      <c r="K524" s="118"/>
      <c r="L524" s="118"/>
      <c r="M524" s="118"/>
      <c r="N524" s="118"/>
      <c r="O524" s="118"/>
      <c r="P524" s="118"/>
      <c r="Q524" s="118"/>
      <c r="R524" s="118"/>
      <c r="T524" s="118"/>
      <c r="V524" s="118"/>
      <c r="W524" s="118"/>
      <c r="X524" s="118"/>
      <c r="Z524" s="118"/>
      <c r="AB524" s="118"/>
      <c r="AC524" s="118"/>
      <c r="AD524" s="118"/>
      <c r="AE524" s="161">
        <f t="shared" si="11"/>
        <v>0</v>
      </c>
      <c r="AG524" s="118"/>
      <c r="AI524" s="183"/>
      <c r="AK524" s="183"/>
      <c r="AM524" s="118"/>
    </row>
    <row r="525" spans="1:39" x14ac:dyDescent="0.3">
      <c r="A525" s="161">
        <v>515</v>
      </c>
      <c r="B525" s="118"/>
      <c r="C525" s="118"/>
      <c r="D525" s="118"/>
      <c r="E525" s="118"/>
      <c r="F525" s="118"/>
      <c r="G525" s="118"/>
      <c r="I525" s="118"/>
      <c r="J525" s="118"/>
      <c r="K525" s="118"/>
      <c r="L525" s="118"/>
      <c r="M525" s="118"/>
      <c r="N525" s="118"/>
      <c r="O525" s="118"/>
      <c r="P525" s="118"/>
      <c r="Q525" s="118"/>
      <c r="R525" s="118"/>
      <c r="T525" s="118"/>
      <c r="V525" s="118"/>
      <c r="W525" s="118"/>
      <c r="X525" s="118"/>
      <c r="Z525" s="118"/>
      <c r="AB525" s="118"/>
      <c r="AC525" s="118"/>
      <c r="AD525" s="118"/>
      <c r="AE525" s="161">
        <f t="shared" si="11"/>
        <v>0</v>
      </c>
      <c r="AG525" s="118"/>
      <c r="AI525" s="183"/>
      <c r="AK525" s="183"/>
      <c r="AM525" s="118"/>
    </row>
    <row r="526" spans="1:39" x14ac:dyDescent="0.3">
      <c r="A526" s="161">
        <v>516</v>
      </c>
      <c r="B526" s="118"/>
      <c r="C526" s="118"/>
      <c r="D526" s="118"/>
      <c r="E526" s="118"/>
      <c r="F526" s="118"/>
      <c r="G526" s="118"/>
      <c r="I526" s="118"/>
      <c r="J526" s="118"/>
      <c r="K526" s="118"/>
      <c r="L526" s="118"/>
      <c r="M526" s="118"/>
      <c r="N526" s="118"/>
      <c r="O526" s="118"/>
      <c r="P526" s="118"/>
      <c r="Q526" s="118"/>
      <c r="R526" s="118"/>
      <c r="T526" s="118"/>
      <c r="V526" s="118"/>
      <c r="W526" s="118"/>
      <c r="X526" s="118"/>
      <c r="Z526" s="118"/>
      <c r="AB526" s="118"/>
      <c r="AC526" s="118"/>
      <c r="AD526" s="118"/>
      <c r="AE526" s="161">
        <f t="shared" si="11"/>
        <v>0</v>
      </c>
      <c r="AG526" s="118"/>
      <c r="AI526" s="183"/>
      <c r="AK526" s="183"/>
      <c r="AM526" s="118"/>
    </row>
    <row r="527" spans="1:39" x14ac:dyDescent="0.3">
      <c r="A527" s="161">
        <v>517</v>
      </c>
      <c r="B527" s="118"/>
      <c r="C527" s="118"/>
      <c r="D527" s="118"/>
      <c r="E527" s="118"/>
      <c r="F527" s="118"/>
      <c r="G527" s="118"/>
      <c r="I527" s="118"/>
      <c r="J527" s="118"/>
      <c r="K527" s="118"/>
      <c r="L527" s="118"/>
      <c r="M527" s="118"/>
      <c r="N527" s="118"/>
      <c r="O527" s="118"/>
      <c r="P527" s="118"/>
      <c r="Q527" s="118"/>
      <c r="R527" s="118"/>
      <c r="T527" s="118"/>
      <c r="V527" s="118"/>
      <c r="W527" s="118"/>
      <c r="X527" s="118"/>
      <c r="Z527" s="118"/>
      <c r="AB527" s="118"/>
      <c r="AC527" s="118"/>
      <c r="AD527" s="118"/>
      <c r="AE527" s="161">
        <f t="shared" si="11"/>
        <v>0</v>
      </c>
      <c r="AG527" s="118"/>
      <c r="AI527" s="183"/>
      <c r="AK527" s="183"/>
      <c r="AM527" s="118"/>
    </row>
    <row r="528" spans="1:39" x14ac:dyDescent="0.3">
      <c r="A528" s="161">
        <v>518</v>
      </c>
      <c r="B528" s="118"/>
      <c r="C528" s="118"/>
      <c r="D528" s="118"/>
      <c r="E528" s="118"/>
      <c r="F528" s="118"/>
      <c r="G528" s="118"/>
      <c r="I528" s="118"/>
      <c r="J528" s="118"/>
      <c r="K528" s="118"/>
      <c r="L528" s="118"/>
      <c r="M528" s="118"/>
      <c r="N528" s="118"/>
      <c r="O528" s="118"/>
      <c r="P528" s="118"/>
      <c r="Q528" s="118"/>
      <c r="R528" s="118"/>
      <c r="T528" s="118"/>
      <c r="V528" s="118"/>
      <c r="W528" s="118"/>
      <c r="X528" s="118"/>
      <c r="Z528" s="118"/>
      <c r="AB528" s="118"/>
      <c r="AC528" s="118"/>
      <c r="AD528" s="118"/>
      <c r="AE528" s="161">
        <f t="shared" si="11"/>
        <v>0</v>
      </c>
      <c r="AG528" s="118"/>
      <c r="AI528" s="183"/>
      <c r="AK528" s="183"/>
      <c r="AM528" s="118"/>
    </row>
    <row r="529" spans="1:39" x14ac:dyDescent="0.3">
      <c r="A529" s="161">
        <v>519</v>
      </c>
      <c r="B529" s="118"/>
      <c r="C529" s="118"/>
      <c r="D529" s="118"/>
      <c r="E529" s="118"/>
      <c r="F529" s="118"/>
      <c r="G529" s="118"/>
      <c r="I529" s="118"/>
      <c r="J529" s="118"/>
      <c r="K529" s="118"/>
      <c r="L529" s="118"/>
      <c r="M529" s="118"/>
      <c r="N529" s="118"/>
      <c r="O529" s="118"/>
      <c r="P529" s="118"/>
      <c r="Q529" s="118"/>
      <c r="R529" s="118"/>
      <c r="T529" s="118"/>
      <c r="V529" s="118"/>
      <c r="W529" s="118"/>
      <c r="X529" s="118"/>
      <c r="Z529" s="118"/>
      <c r="AB529" s="118"/>
      <c r="AC529" s="118"/>
      <c r="AD529" s="118"/>
      <c r="AE529" s="161">
        <f t="shared" si="11"/>
        <v>0</v>
      </c>
      <c r="AG529" s="118"/>
      <c r="AI529" s="183"/>
      <c r="AK529" s="183"/>
      <c r="AM529" s="118"/>
    </row>
    <row r="530" spans="1:39" x14ac:dyDescent="0.3">
      <c r="A530" s="161">
        <v>520</v>
      </c>
      <c r="B530" s="118"/>
      <c r="C530" s="118"/>
      <c r="D530" s="118"/>
      <c r="E530" s="118"/>
      <c r="F530" s="118"/>
      <c r="G530" s="118"/>
      <c r="I530" s="118"/>
      <c r="J530" s="118"/>
      <c r="K530" s="118"/>
      <c r="L530" s="118"/>
      <c r="M530" s="118"/>
      <c r="N530" s="118"/>
      <c r="O530" s="118"/>
      <c r="P530" s="118"/>
      <c r="Q530" s="118"/>
      <c r="R530" s="118"/>
      <c r="T530" s="118"/>
      <c r="V530" s="118"/>
      <c r="W530" s="118"/>
      <c r="X530" s="118"/>
      <c r="Z530" s="118"/>
      <c r="AB530" s="118"/>
      <c r="AC530" s="118"/>
      <c r="AD530" s="118"/>
      <c r="AE530" s="161">
        <f t="shared" si="11"/>
        <v>0</v>
      </c>
      <c r="AG530" s="118"/>
      <c r="AI530" s="183"/>
      <c r="AK530" s="183"/>
      <c r="AM530" s="118"/>
    </row>
    <row r="531" spans="1:39" x14ac:dyDescent="0.3">
      <c r="A531" s="161">
        <v>521</v>
      </c>
      <c r="B531" s="118"/>
      <c r="C531" s="118"/>
      <c r="D531" s="118"/>
      <c r="E531" s="118"/>
      <c r="F531" s="118"/>
      <c r="G531" s="118"/>
      <c r="I531" s="118"/>
      <c r="J531" s="118"/>
      <c r="K531" s="118"/>
      <c r="L531" s="118"/>
      <c r="M531" s="118"/>
      <c r="N531" s="118"/>
      <c r="O531" s="118"/>
      <c r="P531" s="118"/>
      <c r="Q531" s="118"/>
      <c r="R531" s="118"/>
      <c r="T531" s="118"/>
      <c r="V531" s="118"/>
      <c r="W531" s="118"/>
      <c r="X531" s="118"/>
      <c r="Z531" s="118"/>
      <c r="AB531" s="118"/>
      <c r="AC531" s="118"/>
      <c r="AD531" s="118"/>
      <c r="AE531" s="161">
        <f t="shared" si="11"/>
        <v>0</v>
      </c>
      <c r="AG531" s="118"/>
      <c r="AI531" s="183"/>
      <c r="AK531" s="183"/>
      <c r="AM531" s="118"/>
    </row>
    <row r="532" spans="1:39" x14ac:dyDescent="0.3">
      <c r="A532" s="161">
        <v>522</v>
      </c>
      <c r="B532" s="118"/>
      <c r="C532" s="118"/>
      <c r="D532" s="118"/>
      <c r="E532" s="118"/>
      <c r="F532" s="118"/>
      <c r="G532" s="118"/>
      <c r="I532" s="118"/>
      <c r="J532" s="118"/>
      <c r="K532" s="118"/>
      <c r="L532" s="118"/>
      <c r="M532" s="118"/>
      <c r="N532" s="118"/>
      <c r="O532" s="118"/>
      <c r="P532" s="118"/>
      <c r="Q532" s="118"/>
      <c r="R532" s="118"/>
      <c r="T532" s="118"/>
      <c r="V532" s="118"/>
      <c r="W532" s="118"/>
      <c r="X532" s="118"/>
      <c r="Z532" s="118"/>
      <c r="AB532" s="118"/>
      <c r="AC532" s="118"/>
      <c r="AD532" s="118"/>
      <c r="AE532" s="161">
        <f t="shared" si="11"/>
        <v>0</v>
      </c>
      <c r="AG532" s="118"/>
      <c r="AI532" s="183"/>
      <c r="AK532" s="183"/>
      <c r="AM532" s="118"/>
    </row>
    <row r="533" spans="1:39" x14ac:dyDescent="0.3">
      <c r="A533" s="161">
        <v>523</v>
      </c>
      <c r="B533" s="118"/>
      <c r="C533" s="118"/>
      <c r="D533" s="118"/>
      <c r="E533" s="118"/>
      <c r="F533" s="118"/>
      <c r="G533" s="118"/>
      <c r="I533" s="118"/>
      <c r="J533" s="118"/>
      <c r="K533" s="118"/>
      <c r="L533" s="118"/>
      <c r="M533" s="118"/>
      <c r="N533" s="118"/>
      <c r="O533" s="118"/>
      <c r="P533" s="118"/>
      <c r="Q533" s="118"/>
      <c r="R533" s="118"/>
      <c r="T533" s="118"/>
      <c r="V533" s="118"/>
      <c r="W533" s="118"/>
      <c r="X533" s="118"/>
      <c r="Z533" s="118"/>
      <c r="AB533" s="118"/>
      <c r="AC533" s="118"/>
      <c r="AD533" s="118"/>
      <c r="AE533" s="161">
        <f t="shared" si="11"/>
        <v>0</v>
      </c>
      <c r="AG533" s="118"/>
      <c r="AI533" s="183"/>
      <c r="AK533" s="183"/>
      <c r="AM533" s="118"/>
    </row>
    <row r="534" spans="1:39" x14ac:dyDescent="0.3">
      <c r="A534" s="161">
        <v>524</v>
      </c>
      <c r="B534" s="118"/>
      <c r="C534" s="118"/>
      <c r="D534" s="118"/>
      <c r="E534" s="118"/>
      <c r="F534" s="118"/>
      <c r="G534" s="118"/>
      <c r="I534" s="118"/>
      <c r="J534" s="118"/>
      <c r="K534" s="118"/>
      <c r="L534" s="118"/>
      <c r="M534" s="118"/>
      <c r="N534" s="118"/>
      <c r="O534" s="118"/>
      <c r="P534" s="118"/>
      <c r="Q534" s="118"/>
      <c r="R534" s="118"/>
      <c r="T534" s="118"/>
      <c r="V534" s="118"/>
      <c r="W534" s="118"/>
      <c r="X534" s="118"/>
      <c r="Z534" s="118"/>
      <c r="AB534" s="118"/>
      <c r="AC534" s="118"/>
      <c r="AD534" s="118"/>
      <c r="AE534" s="161">
        <f t="shared" si="11"/>
        <v>0</v>
      </c>
      <c r="AG534" s="118"/>
      <c r="AI534" s="183"/>
      <c r="AK534" s="183"/>
      <c r="AM534" s="118"/>
    </row>
    <row r="535" spans="1:39" x14ac:dyDescent="0.3">
      <c r="A535" s="161">
        <v>525</v>
      </c>
      <c r="B535" s="118"/>
      <c r="C535" s="118"/>
      <c r="D535" s="118"/>
      <c r="E535" s="118"/>
      <c r="F535" s="118"/>
      <c r="G535" s="118"/>
      <c r="I535" s="118"/>
      <c r="J535" s="118"/>
      <c r="K535" s="118"/>
      <c r="L535" s="118"/>
      <c r="M535" s="118"/>
      <c r="N535" s="118"/>
      <c r="O535" s="118"/>
      <c r="P535" s="118"/>
      <c r="Q535" s="118"/>
      <c r="R535" s="118"/>
      <c r="T535" s="118"/>
      <c r="V535" s="118"/>
      <c r="W535" s="118"/>
      <c r="X535" s="118"/>
      <c r="Z535" s="118"/>
      <c r="AB535" s="118"/>
      <c r="AC535" s="118"/>
      <c r="AD535" s="118"/>
      <c r="AE535" s="161">
        <f t="shared" si="11"/>
        <v>0</v>
      </c>
      <c r="AG535" s="118"/>
      <c r="AI535" s="183"/>
      <c r="AK535" s="183"/>
      <c r="AM535" s="118"/>
    </row>
    <row r="536" spans="1:39" x14ac:dyDescent="0.3">
      <c r="A536" s="161">
        <v>526</v>
      </c>
      <c r="B536" s="118"/>
      <c r="C536" s="118"/>
      <c r="D536" s="118"/>
      <c r="E536" s="118"/>
      <c r="F536" s="118"/>
      <c r="G536" s="118"/>
      <c r="I536" s="118"/>
      <c r="J536" s="118"/>
      <c r="K536" s="118"/>
      <c r="L536" s="118"/>
      <c r="M536" s="118"/>
      <c r="N536" s="118"/>
      <c r="O536" s="118"/>
      <c r="P536" s="118"/>
      <c r="Q536" s="118"/>
      <c r="R536" s="118"/>
      <c r="T536" s="118"/>
      <c r="V536" s="118"/>
      <c r="W536" s="118"/>
      <c r="X536" s="118"/>
      <c r="Z536" s="118"/>
      <c r="AB536" s="118"/>
      <c r="AC536" s="118"/>
      <c r="AD536" s="118"/>
      <c r="AE536" s="161">
        <f t="shared" si="11"/>
        <v>0</v>
      </c>
      <c r="AG536" s="118"/>
      <c r="AI536" s="183"/>
      <c r="AK536" s="183"/>
      <c r="AM536" s="118"/>
    </row>
    <row r="537" spans="1:39" x14ac:dyDescent="0.3">
      <c r="A537" s="161">
        <v>527</v>
      </c>
      <c r="B537" s="118"/>
      <c r="C537" s="118"/>
      <c r="D537" s="118"/>
      <c r="E537" s="118"/>
      <c r="F537" s="118"/>
      <c r="G537" s="118"/>
      <c r="I537" s="118"/>
      <c r="J537" s="118"/>
      <c r="K537" s="118"/>
      <c r="L537" s="118"/>
      <c r="M537" s="118"/>
      <c r="N537" s="118"/>
      <c r="O537" s="118"/>
      <c r="P537" s="118"/>
      <c r="Q537" s="118"/>
      <c r="R537" s="118"/>
      <c r="T537" s="118"/>
      <c r="V537" s="118"/>
      <c r="W537" s="118"/>
      <c r="X537" s="118"/>
      <c r="Z537" s="118"/>
      <c r="AB537" s="118"/>
      <c r="AC537" s="118"/>
      <c r="AD537" s="118"/>
      <c r="AE537" s="161">
        <f t="shared" si="11"/>
        <v>0</v>
      </c>
      <c r="AG537" s="118"/>
      <c r="AI537" s="183"/>
      <c r="AK537" s="183"/>
      <c r="AM537" s="118"/>
    </row>
    <row r="538" spans="1:39" x14ac:dyDescent="0.3">
      <c r="A538" s="161">
        <v>528</v>
      </c>
      <c r="B538" s="118"/>
      <c r="C538" s="118"/>
      <c r="D538" s="118"/>
      <c r="E538" s="118"/>
      <c r="F538" s="118"/>
      <c r="G538" s="118"/>
      <c r="I538" s="118"/>
      <c r="J538" s="118"/>
      <c r="K538" s="118"/>
      <c r="L538" s="118"/>
      <c r="M538" s="118"/>
      <c r="N538" s="118"/>
      <c r="O538" s="118"/>
      <c r="P538" s="118"/>
      <c r="Q538" s="118"/>
      <c r="R538" s="118"/>
      <c r="T538" s="118"/>
      <c r="V538" s="118"/>
      <c r="W538" s="118"/>
      <c r="X538" s="118"/>
      <c r="Z538" s="118"/>
      <c r="AB538" s="118"/>
      <c r="AC538" s="118"/>
      <c r="AD538" s="118"/>
      <c r="AE538" s="161">
        <f t="shared" si="11"/>
        <v>0</v>
      </c>
      <c r="AG538" s="118"/>
      <c r="AI538" s="183"/>
      <c r="AK538" s="183"/>
      <c r="AM538" s="118"/>
    </row>
    <row r="539" spans="1:39" x14ac:dyDescent="0.3">
      <c r="A539" s="161">
        <v>529</v>
      </c>
      <c r="B539" s="118"/>
      <c r="C539" s="118"/>
      <c r="D539" s="118"/>
      <c r="E539" s="118"/>
      <c r="F539" s="118"/>
      <c r="G539" s="118"/>
      <c r="I539" s="118"/>
      <c r="J539" s="118"/>
      <c r="K539" s="118"/>
      <c r="L539" s="118"/>
      <c r="M539" s="118"/>
      <c r="N539" s="118"/>
      <c r="O539" s="118"/>
      <c r="P539" s="118"/>
      <c r="Q539" s="118"/>
      <c r="R539" s="118"/>
      <c r="T539" s="118"/>
      <c r="V539" s="118"/>
      <c r="W539" s="118"/>
      <c r="X539" s="118"/>
      <c r="Z539" s="118"/>
      <c r="AB539" s="118"/>
      <c r="AC539" s="118"/>
      <c r="AD539" s="118"/>
      <c r="AE539" s="161">
        <f t="shared" si="11"/>
        <v>0</v>
      </c>
      <c r="AG539" s="118"/>
      <c r="AI539" s="183"/>
      <c r="AK539" s="183"/>
      <c r="AM539" s="118"/>
    </row>
    <row r="540" spans="1:39" x14ac:dyDescent="0.3">
      <c r="A540" s="161">
        <v>530</v>
      </c>
      <c r="B540" s="118"/>
      <c r="C540" s="118"/>
      <c r="D540" s="118"/>
      <c r="E540" s="118"/>
      <c r="F540" s="118"/>
      <c r="G540" s="118"/>
      <c r="I540" s="118"/>
      <c r="J540" s="118"/>
      <c r="K540" s="118"/>
      <c r="L540" s="118"/>
      <c r="M540" s="118"/>
      <c r="N540" s="118"/>
      <c r="O540" s="118"/>
      <c r="P540" s="118"/>
      <c r="Q540" s="118"/>
      <c r="R540" s="118"/>
      <c r="T540" s="118"/>
      <c r="V540" s="118"/>
      <c r="W540" s="118"/>
      <c r="X540" s="118"/>
      <c r="Z540" s="118"/>
      <c r="AB540" s="118"/>
      <c r="AC540" s="118"/>
      <c r="AD540" s="118"/>
      <c r="AE540" s="161">
        <f t="shared" si="11"/>
        <v>0</v>
      </c>
      <c r="AG540" s="118"/>
      <c r="AI540" s="183"/>
      <c r="AK540" s="183"/>
      <c r="AM540" s="118"/>
    </row>
    <row r="541" spans="1:39" x14ac:dyDescent="0.3">
      <c r="A541" s="161">
        <v>531</v>
      </c>
      <c r="B541" s="118"/>
      <c r="C541" s="118"/>
      <c r="D541" s="118"/>
      <c r="E541" s="118"/>
      <c r="F541" s="118"/>
      <c r="G541" s="118"/>
      <c r="I541" s="118"/>
      <c r="J541" s="118"/>
      <c r="K541" s="118"/>
      <c r="L541" s="118"/>
      <c r="M541" s="118"/>
      <c r="N541" s="118"/>
      <c r="O541" s="118"/>
      <c r="P541" s="118"/>
      <c r="Q541" s="118"/>
      <c r="R541" s="118"/>
      <c r="T541" s="118"/>
      <c r="V541" s="118"/>
      <c r="W541" s="118"/>
      <c r="X541" s="118"/>
      <c r="Z541" s="118"/>
      <c r="AB541" s="118"/>
      <c r="AC541" s="118"/>
      <c r="AD541" s="118"/>
      <c r="AE541" s="161">
        <f t="shared" si="11"/>
        <v>0</v>
      </c>
      <c r="AG541" s="118"/>
      <c r="AI541" s="183"/>
      <c r="AK541" s="183"/>
      <c r="AM541" s="118"/>
    </row>
    <row r="542" spans="1:39" x14ac:dyDescent="0.3">
      <c r="A542" s="161">
        <v>532</v>
      </c>
      <c r="B542" s="118"/>
      <c r="C542" s="118"/>
      <c r="D542" s="118"/>
      <c r="E542" s="118"/>
      <c r="F542" s="118"/>
      <c r="G542" s="118"/>
      <c r="I542" s="118"/>
      <c r="J542" s="118"/>
      <c r="K542" s="118"/>
      <c r="L542" s="118"/>
      <c r="M542" s="118"/>
      <c r="N542" s="118"/>
      <c r="O542" s="118"/>
      <c r="P542" s="118"/>
      <c r="Q542" s="118"/>
      <c r="R542" s="118"/>
      <c r="T542" s="118"/>
      <c r="V542" s="118"/>
      <c r="W542" s="118"/>
      <c r="X542" s="118"/>
      <c r="Z542" s="118"/>
      <c r="AB542" s="118"/>
      <c r="AC542" s="118"/>
      <c r="AD542" s="118"/>
      <c r="AE542" s="161">
        <f t="shared" si="11"/>
        <v>0</v>
      </c>
      <c r="AG542" s="118"/>
      <c r="AI542" s="183"/>
      <c r="AK542" s="183"/>
      <c r="AM542" s="118"/>
    </row>
    <row r="543" spans="1:39" x14ac:dyDescent="0.3">
      <c r="A543" s="161">
        <v>533</v>
      </c>
      <c r="B543" s="118"/>
      <c r="C543" s="118"/>
      <c r="D543" s="118"/>
      <c r="E543" s="118"/>
      <c r="F543" s="118"/>
      <c r="G543" s="118"/>
      <c r="I543" s="118"/>
      <c r="J543" s="118"/>
      <c r="K543" s="118"/>
      <c r="L543" s="118"/>
      <c r="M543" s="118"/>
      <c r="N543" s="118"/>
      <c r="O543" s="118"/>
      <c r="P543" s="118"/>
      <c r="Q543" s="118"/>
      <c r="R543" s="118"/>
      <c r="T543" s="118"/>
      <c r="V543" s="118"/>
      <c r="W543" s="118"/>
      <c r="X543" s="118"/>
      <c r="Z543" s="118"/>
      <c r="AB543" s="118"/>
      <c r="AC543" s="118"/>
      <c r="AD543" s="118"/>
      <c r="AE543" s="161">
        <f t="shared" si="11"/>
        <v>0</v>
      </c>
      <c r="AG543" s="118"/>
      <c r="AI543" s="183"/>
      <c r="AK543" s="183"/>
      <c r="AM543" s="118"/>
    </row>
    <row r="544" spans="1:39" x14ac:dyDescent="0.3">
      <c r="A544" s="161">
        <v>534</v>
      </c>
      <c r="B544" s="118"/>
      <c r="C544" s="118"/>
      <c r="D544" s="118"/>
      <c r="E544" s="118"/>
      <c r="F544" s="118"/>
      <c r="G544" s="118"/>
      <c r="I544" s="118"/>
      <c r="J544" s="118"/>
      <c r="K544" s="118"/>
      <c r="L544" s="118"/>
      <c r="M544" s="118"/>
      <c r="N544" s="118"/>
      <c r="O544" s="118"/>
      <c r="P544" s="118"/>
      <c r="Q544" s="118"/>
      <c r="R544" s="118"/>
      <c r="T544" s="118"/>
      <c r="V544" s="118"/>
      <c r="W544" s="118"/>
      <c r="X544" s="118"/>
      <c r="Z544" s="118"/>
      <c r="AB544" s="118"/>
      <c r="AC544" s="118"/>
      <c r="AD544" s="118"/>
      <c r="AE544" s="161">
        <f t="shared" si="11"/>
        <v>0</v>
      </c>
      <c r="AG544" s="118"/>
      <c r="AI544" s="183"/>
      <c r="AK544" s="183"/>
      <c r="AM544" s="118"/>
    </row>
    <row r="545" spans="1:39" x14ac:dyDescent="0.3">
      <c r="A545" s="161">
        <v>535</v>
      </c>
      <c r="B545" s="118"/>
      <c r="C545" s="118"/>
      <c r="D545" s="118"/>
      <c r="E545" s="118"/>
      <c r="F545" s="118"/>
      <c r="G545" s="118"/>
      <c r="I545" s="118"/>
      <c r="J545" s="118"/>
      <c r="K545" s="118"/>
      <c r="L545" s="118"/>
      <c r="M545" s="118"/>
      <c r="N545" s="118"/>
      <c r="O545" s="118"/>
      <c r="P545" s="118"/>
      <c r="Q545" s="118"/>
      <c r="R545" s="118"/>
      <c r="T545" s="118"/>
      <c r="V545" s="118"/>
      <c r="W545" s="118"/>
      <c r="X545" s="118"/>
      <c r="Z545" s="118"/>
      <c r="AB545" s="118"/>
      <c r="AC545" s="118"/>
      <c r="AD545" s="118"/>
      <c r="AE545" s="161">
        <f t="shared" si="11"/>
        <v>0</v>
      </c>
      <c r="AG545" s="118"/>
      <c r="AI545" s="183"/>
      <c r="AK545" s="183"/>
      <c r="AM545" s="118"/>
    </row>
    <row r="546" spans="1:39" x14ac:dyDescent="0.3">
      <c r="A546" s="161">
        <v>536</v>
      </c>
      <c r="B546" s="118"/>
      <c r="C546" s="118"/>
      <c r="D546" s="118"/>
      <c r="E546" s="118"/>
      <c r="F546" s="118"/>
      <c r="G546" s="118"/>
      <c r="I546" s="118"/>
      <c r="J546" s="118"/>
      <c r="K546" s="118"/>
      <c r="L546" s="118"/>
      <c r="M546" s="118"/>
      <c r="N546" s="118"/>
      <c r="O546" s="118"/>
      <c r="P546" s="118"/>
      <c r="Q546" s="118"/>
      <c r="R546" s="118"/>
      <c r="T546" s="118"/>
      <c r="V546" s="118"/>
      <c r="W546" s="118"/>
      <c r="X546" s="118"/>
      <c r="Z546" s="118"/>
      <c r="AB546" s="118"/>
      <c r="AC546" s="118"/>
      <c r="AD546" s="118"/>
      <c r="AE546" s="161">
        <f t="shared" si="11"/>
        <v>0</v>
      </c>
      <c r="AG546" s="118"/>
      <c r="AI546" s="183"/>
      <c r="AK546" s="183"/>
      <c r="AM546" s="118"/>
    </row>
    <row r="547" spans="1:39" x14ac:dyDescent="0.3">
      <c r="A547" s="161">
        <v>537</v>
      </c>
      <c r="B547" s="118"/>
      <c r="C547" s="118"/>
      <c r="D547" s="118"/>
      <c r="E547" s="118"/>
      <c r="F547" s="118"/>
      <c r="G547" s="118"/>
      <c r="I547" s="118"/>
      <c r="J547" s="118"/>
      <c r="K547" s="118"/>
      <c r="L547" s="118"/>
      <c r="M547" s="118"/>
      <c r="N547" s="118"/>
      <c r="O547" s="118"/>
      <c r="P547" s="118"/>
      <c r="Q547" s="118"/>
      <c r="R547" s="118"/>
      <c r="T547" s="118"/>
      <c r="V547" s="118"/>
      <c r="W547" s="118"/>
      <c r="X547" s="118"/>
      <c r="Z547" s="118"/>
      <c r="AB547" s="118"/>
      <c r="AC547" s="118"/>
      <c r="AD547" s="118"/>
      <c r="AE547" s="161">
        <f t="shared" si="11"/>
        <v>0</v>
      </c>
      <c r="AG547" s="118"/>
      <c r="AI547" s="183"/>
      <c r="AK547" s="183"/>
      <c r="AM547" s="118"/>
    </row>
    <row r="548" spans="1:39" x14ac:dyDescent="0.3">
      <c r="A548" s="161">
        <v>538</v>
      </c>
      <c r="B548" s="118"/>
      <c r="C548" s="118"/>
      <c r="D548" s="118"/>
      <c r="E548" s="118"/>
      <c r="F548" s="118"/>
      <c r="G548" s="118"/>
      <c r="I548" s="118"/>
      <c r="J548" s="118"/>
      <c r="K548" s="118"/>
      <c r="L548" s="118"/>
      <c r="M548" s="118"/>
      <c r="N548" s="118"/>
      <c r="O548" s="118"/>
      <c r="P548" s="118"/>
      <c r="Q548" s="118"/>
      <c r="R548" s="118"/>
      <c r="T548" s="118"/>
      <c r="V548" s="118"/>
      <c r="W548" s="118"/>
      <c r="X548" s="118"/>
      <c r="Z548" s="118"/>
      <c r="AB548" s="118"/>
      <c r="AC548" s="118"/>
      <c r="AD548" s="118"/>
      <c r="AE548" s="161">
        <f t="shared" si="11"/>
        <v>0</v>
      </c>
      <c r="AG548" s="118"/>
      <c r="AI548" s="183"/>
      <c r="AK548" s="183"/>
      <c r="AM548" s="118"/>
    </row>
    <row r="549" spans="1:39" x14ac:dyDescent="0.3">
      <c r="A549" s="161">
        <v>539</v>
      </c>
      <c r="B549" s="118"/>
      <c r="C549" s="118"/>
      <c r="D549" s="118"/>
      <c r="E549" s="118"/>
      <c r="F549" s="118"/>
      <c r="G549" s="118"/>
      <c r="I549" s="118"/>
      <c r="J549" s="118"/>
      <c r="K549" s="118"/>
      <c r="L549" s="118"/>
      <c r="M549" s="118"/>
      <c r="N549" s="118"/>
      <c r="O549" s="118"/>
      <c r="P549" s="118"/>
      <c r="Q549" s="118"/>
      <c r="R549" s="118"/>
      <c r="T549" s="118"/>
      <c r="V549" s="118"/>
      <c r="W549" s="118"/>
      <c r="X549" s="118"/>
      <c r="Z549" s="118"/>
      <c r="AB549" s="118"/>
      <c r="AC549" s="118"/>
      <c r="AD549" s="118"/>
      <c r="AE549" s="161">
        <f t="shared" si="11"/>
        <v>0</v>
      </c>
      <c r="AG549" s="118"/>
      <c r="AI549" s="183"/>
      <c r="AK549" s="183"/>
      <c r="AM549" s="118"/>
    </row>
    <row r="550" spans="1:39" x14ac:dyDescent="0.3">
      <c r="A550" s="161">
        <v>540</v>
      </c>
      <c r="B550" s="118"/>
      <c r="C550" s="118"/>
      <c r="D550" s="118"/>
      <c r="E550" s="118"/>
      <c r="F550" s="118"/>
      <c r="G550" s="118"/>
      <c r="I550" s="118"/>
      <c r="J550" s="118"/>
      <c r="K550" s="118"/>
      <c r="L550" s="118"/>
      <c r="M550" s="118"/>
      <c r="N550" s="118"/>
      <c r="O550" s="118"/>
      <c r="P550" s="118"/>
      <c r="Q550" s="118"/>
      <c r="R550" s="118"/>
      <c r="T550" s="118"/>
      <c r="V550" s="118"/>
      <c r="W550" s="118"/>
      <c r="X550" s="118"/>
      <c r="Z550" s="118"/>
      <c r="AB550" s="118"/>
      <c r="AC550" s="118"/>
      <c r="AD550" s="118"/>
      <c r="AE550" s="161">
        <f t="shared" si="11"/>
        <v>0</v>
      </c>
      <c r="AG550" s="118"/>
      <c r="AI550" s="183"/>
      <c r="AK550" s="183"/>
      <c r="AM550" s="118"/>
    </row>
    <row r="551" spans="1:39" x14ac:dyDescent="0.3">
      <c r="A551" s="161">
        <v>541</v>
      </c>
      <c r="B551" s="118"/>
      <c r="C551" s="118"/>
      <c r="D551" s="118"/>
      <c r="E551" s="118"/>
      <c r="F551" s="118"/>
      <c r="G551" s="118"/>
      <c r="I551" s="118"/>
      <c r="J551" s="118"/>
      <c r="K551" s="118"/>
      <c r="L551" s="118"/>
      <c r="M551" s="118"/>
      <c r="N551" s="118"/>
      <c r="O551" s="118"/>
      <c r="P551" s="118"/>
      <c r="Q551" s="118"/>
      <c r="R551" s="118"/>
      <c r="T551" s="118"/>
      <c r="V551" s="118"/>
      <c r="W551" s="118"/>
      <c r="X551" s="118"/>
      <c r="Z551" s="118"/>
      <c r="AB551" s="118"/>
      <c r="AC551" s="118"/>
      <c r="AD551" s="118"/>
      <c r="AE551" s="161">
        <f t="shared" si="11"/>
        <v>0</v>
      </c>
      <c r="AG551" s="118"/>
      <c r="AI551" s="183"/>
      <c r="AK551" s="183"/>
      <c r="AM551" s="118"/>
    </row>
    <row r="552" spans="1:39" x14ac:dyDescent="0.3">
      <c r="A552" s="161">
        <v>542</v>
      </c>
      <c r="B552" s="118"/>
      <c r="C552" s="118"/>
      <c r="D552" s="118"/>
      <c r="E552" s="118"/>
      <c r="F552" s="118"/>
      <c r="G552" s="118"/>
      <c r="I552" s="118"/>
      <c r="J552" s="118"/>
      <c r="K552" s="118"/>
      <c r="L552" s="118"/>
      <c r="M552" s="118"/>
      <c r="N552" s="118"/>
      <c r="O552" s="118"/>
      <c r="P552" s="118"/>
      <c r="Q552" s="118"/>
      <c r="R552" s="118"/>
      <c r="T552" s="118"/>
      <c r="V552" s="118"/>
      <c r="W552" s="118"/>
      <c r="X552" s="118"/>
      <c r="Z552" s="118"/>
      <c r="AB552" s="118"/>
      <c r="AC552" s="118"/>
      <c r="AD552" s="118"/>
      <c r="AE552" s="161">
        <f t="shared" si="11"/>
        <v>0</v>
      </c>
      <c r="AG552" s="118"/>
      <c r="AI552" s="183"/>
      <c r="AK552" s="183"/>
      <c r="AM552" s="118"/>
    </row>
    <row r="553" spans="1:39" x14ac:dyDescent="0.3">
      <c r="A553" s="161">
        <v>543</v>
      </c>
      <c r="B553" s="118"/>
      <c r="C553" s="118"/>
      <c r="D553" s="118"/>
      <c r="E553" s="118"/>
      <c r="F553" s="118"/>
      <c r="G553" s="118"/>
      <c r="I553" s="118"/>
      <c r="J553" s="118"/>
      <c r="K553" s="118"/>
      <c r="L553" s="118"/>
      <c r="M553" s="118"/>
      <c r="N553" s="118"/>
      <c r="O553" s="118"/>
      <c r="P553" s="118"/>
      <c r="Q553" s="118"/>
      <c r="R553" s="118"/>
      <c r="T553" s="118"/>
      <c r="V553" s="118"/>
      <c r="W553" s="118"/>
      <c r="X553" s="118"/>
      <c r="Z553" s="118"/>
      <c r="AB553" s="118"/>
      <c r="AC553" s="118"/>
      <c r="AD553" s="118"/>
      <c r="AE553" s="161">
        <f t="shared" si="11"/>
        <v>0</v>
      </c>
      <c r="AG553" s="118"/>
      <c r="AI553" s="183"/>
      <c r="AK553" s="183"/>
      <c r="AM553" s="118"/>
    </row>
    <row r="554" spans="1:39" x14ac:dyDescent="0.3">
      <c r="A554" s="161">
        <v>544</v>
      </c>
      <c r="B554" s="118"/>
      <c r="C554" s="118"/>
      <c r="D554" s="118"/>
      <c r="E554" s="118"/>
      <c r="F554" s="118"/>
      <c r="G554" s="118"/>
      <c r="I554" s="118"/>
      <c r="J554" s="118"/>
      <c r="K554" s="118"/>
      <c r="L554" s="118"/>
      <c r="M554" s="118"/>
      <c r="N554" s="118"/>
      <c r="O554" s="118"/>
      <c r="P554" s="118"/>
      <c r="Q554" s="118"/>
      <c r="R554" s="118"/>
      <c r="T554" s="118"/>
      <c r="V554" s="118"/>
      <c r="W554" s="118"/>
      <c r="X554" s="118"/>
      <c r="Z554" s="118"/>
      <c r="AB554" s="118"/>
      <c r="AC554" s="118"/>
      <c r="AD554" s="118"/>
      <c r="AE554" s="161">
        <f t="shared" si="11"/>
        <v>0</v>
      </c>
      <c r="AG554" s="118"/>
      <c r="AI554" s="183"/>
      <c r="AK554" s="183"/>
      <c r="AM554" s="118"/>
    </row>
    <row r="555" spans="1:39" x14ac:dyDescent="0.3">
      <c r="A555" s="161">
        <v>545</v>
      </c>
      <c r="B555" s="118"/>
      <c r="C555" s="118"/>
      <c r="D555" s="118"/>
      <c r="E555" s="118"/>
      <c r="F555" s="118"/>
      <c r="G555" s="118"/>
      <c r="I555" s="118"/>
      <c r="J555" s="118"/>
      <c r="K555" s="118"/>
      <c r="L555" s="118"/>
      <c r="M555" s="118"/>
      <c r="N555" s="118"/>
      <c r="O555" s="118"/>
      <c r="P555" s="118"/>
      <c r="Q555" s="118"/>
      <c r="R555" s="118"/>
      <c r="T555" s="118"/>
      <c r="V555" s="118"/>
      <c r="W555" s="118"/>
      <c r="X555" s="118"/>
      <c r="Z555" s="118"/>
      <c r="AB555" s="118"/>
      <c r="AC555" s="118"/>
      <c r="AD555" s="118"/>
      <c r="AE555" s="161">
        <f t="shared" si="11"/>
        <v>0</v>
      </c>
      <c r="AG555" s="118"/>
      <c r="AI555" s="183"/>
      <c r="AK555" s="183"/>
      <c r="AM555" s="118"/>
    </row>
    <row r="556" spans="1:39" x14ac:dyDescent="0.3">
      <c r="A556" s="161">
        <v>546</v>
      </c>
      <c r="B556" s="118"/>
      <c r="C556" s="118"/>
      <c r="D556" s="118"/>
      <c r="E556" s="118"/>
      <c r="F556" s="118"/>
      <c r="G556" s="118"/>
      <c r="I556" s="118"/>
      <c r="J556" s="118"/>
      <c r="K556" s="118"/>
      <c r="L556" s="118"/>
      <c r="M556" s="118"/>
      <c r="N556" s="118"/>
      <c r="O556" s="118"/>
      <c r="P556" s="118"/>
      <c r="Q556" s="118"/>
      <c r="R556" s="118"/>
      <c r="T556" s="118"/>
      <c r="V556" s="118"/>
      <c r="W556" s="118"/>
      <c r="X556" s="118"/>
      <c r="Z556" s="118"/>
      <c r="AB556" s="118"/>
      <c r="AC556" s="118"/>
      <c r="AD556" s="118"/>
      <c r="AE556" s="161">
        <f t="shared" si="11"/>
        <v>0</v>
      </c>
      <c r="AG556" s="118"/>
      <c r="AI556" s="183"/>
      <c r="AK556" s="183"/>
      <c r="AM556" s="118"/>
    </row>
    <row r="557" spans="1:39" x14ac:dyDescent="0.3">
      <c r="A557" s="161">
        <v>547</v>
      </c>
      <c r="B557" s="118"/>
      <c r="C557" s="118"/>
      <c r="D557" s="118"/>
      <c r="E557" s="118"/>
      <c r="F557" s="118"/>
      <c r="G557" s="118"/>
      <c r="I557" s="118"/>
      <c r="J557" s="118"/>
      <c r="K557" s="118"/>
      <c r="L557" s="118"/>
      <c r="M557" s="118"/>
      <c r="N557" s="118"/>
      <c r="O557" s="118"/>
      <c r="P557" s="118"/>
      <c r="Q557" s="118"/>
      <c r="R557" s="118"/>
      <c r="T557" s="118"/>
      <c r="V557" s="118"/>
      <c r="W557" s="118"/>
      <c r="X557" s="118"/>
      <c r="Z557" s="118"/>
      <c r="AB557" s="118"/>
      <c r="AC557" s="118"/>
      <c r="AD557" s="118"/>
      <c r="AE557" s="161">
        <f t="shared" si="11"/>
        <v>0</v>
      </c>
      <c r="AG557" s="118"/>
      <c r="AI557" s="183"/>
      <c r="AK557" s="183"/>
      <c r="AM557" s="118"/>
    </row>
    <row r="558" spans="1:39" x14ac:dyDescent="0.3">
      <c r="A558" s="161">
        <v>548</v>
      </c>
      <c r="B558" s="118"/>
      <c r="C558" s="118"/>
      <c r="D558" s="118"/>
      <c r="E558" s="118"/>
      <c r="F558" s="118"/>
      <c r="G558" s="118"/>
      <c r="I558" s="118"/>
      <c r="J558" s="118"/>
      <c r="K558" s="118"/>
      <c r="L558" s="118"/>
      <c r="M558" s="118"/>
      <c r="N558" s="118"/>
      <c r="O558" s="118"/>
      <c r="P558" s="118"/>
      <c r="Q558" s="118"/>
      <c r="R558" s="118"/>
      <c r="T558" s="118"/>
      <c r="V558" s="118"/>
      <c r="W558" s="118"/>
      <c r="X558" s="118"/>
      <c r="Z558" s="118"/>
      <c r="AB558" s="118"/>
      <c r="AC558" s="118"/>
      <c r="AD558" s="118"/>
      <c r="AE558" s="161">
        <f t="shared" si="11"/>
        <v>0</v>
      </c>
      <c r="AG558" s="118"/>
      <c r="AI558" s="183"/>
      <c r="AK558" s="183"/>
      <c r="AM558" s="118"/>
    </row>
    <row r="559" spans="1:39" x14ac:dyDescent="0.3">
      <c r="A559" s="161">
        <v>549</v>
      </c>
      <c r="B559" s="118"/>
      <c r="C559" s="118"/>
      <c r="D559" s="118"/>
      <c r="E559" s="118"/>
      <c r="F559" s="118"/>
      <c r="G559" s="118"/>
      <c r="I559" s="118"/>
      <c r="J559" s="118"/>
      <c r="K559" s="118"/>
      <c r="L559" s="118"/>
      <c r="M559" s="118"/>
      <c r="N559" s="118"/>
      <c r="O559" s="118"/>
      <c r="P559" s="118"/>
      <c r="Q559" s="118"/>
      <c r="R559" s="118"/>
      <c r="T559" s="118"/>
      <c r="V559" s="118"/>
      <c r="W559" s="118"/>
      <c r="X559" s="118"/>
      <c r="Z559" s="118"/>
      <c r="AB559" s="118"/>
      <c r="AC559" s="118"/>
      <c r="AD559" s="118"/>
      <c r="AE559" s="161">
        <f t="shared" si="11"/>
        <v>0</v>
      </c>
      <c r="AG559" s="118"/>
      <c r="AI559" s="183"/>
      <c r="AK559" s="183"/>
      <c r="AM559" s="118"/>
    </row>
    <row r="560" spans="1:39" x14ac:dyDescent="0.3">
      <c r="A560" s="161">
        <v>550</v>
      </c>
      <c r="B560" s="118"/>
      <c r="C560" s="118"/>
      <c r="D560" s="118"/>
      <c r="E560" s="118"/>
      <c r="F560" s="118"/>
      <c r="G560" s="118"/>
      <c r="I560" s="118"/>
      <c r="J560" s="118"/>
      <c r="K560" s="118"/>
      <c r="L560" s="118"/>
      <c r="M560" s="118"/>
      <c r="N560" s="118"/>
      <c r="O560" s="118"/>
      <c r="P560" s="118"/>
      <c r="Q560" s="118"/>
      <c r="R560" s="118"/>
      <c r="T560" s="118"/>
      <c r="V560" s="118"/>
      <c r="W560" s="118"/>
      <c r="X560" s="118"/>
      <c r="Z560" s="118"/>
      <c r="AB560" s="118"/>
      <c r="AC560" s="118"/>
      <c r="AD560" s="118"/>
      <c r="AE560" s="161">
        <f t="shared" si="11"/>
        <v>0</v>
      </c>
      <c r="AG560" s="118"/>
      <c r="AI560" s="183"/>
      <c r="AK560" s="183"/>
      <c r="AM560" s="118"/>
    </row>
    <row r="561" spans="1:39" x14ac:dyDescent="0.3">
      <c r="A561" s="161">
        <v>551</v>
      </c>
      <c r="B561" s="118"/>
      <c r="C561" s="118"/>
      <c r="D561" s="118"/>
      <c r="E561" s="118"/>
      <c r="F561" s="118"/>
      <c r="G561" s="118"/>
      <c r="I561" s="118"/>
      <c r="J561" s="118"/>
      <c r="K561" s="118"/>
      <c r="L561" s="118"/>
      <c r="M561" s="118"/>
      <c r="N561" s="118"/>
      <c r="O561" s="118"/>
      <c r="P561" s="118"/>
      <c r="Q561" s="118"/>
      <c r="R561" s="118"/>
      <c r="T561" s="118"/>
      <c r="V561" s="118"/>
      <c r="W561" s="118"/>
      <c r="X561" s="118"/>
      <c r="Z561" s="118"/>
      <c r="AB561" s="118"/>
      <c r="AC561" s="118"/>
      <c r="AD561" s="118"/>
      <c r="AE561" s="161">
        <f t="shared" si="11"/>
        <v>0</v>
      </c>
      <c r="AG561" s="118"/>
      <c r="AI561" s="183"/>
      <c r="AK561" s="183"/>
      <c r="AM561" s="118"/>
    </row>
    <row r="562" spans="1:39" x14ac:dyDescent="0.3">
      <c r="A562" s="161">
        <v>552</v>
      </c>
      <c r="B562" s="118"/>
      <c r="C562" s="118"/>
      <c r="D562" s="118"/>
      <c r="E562" s="118"/>
      <c r="F562" s="118"/>
      <c r="G562" s="118"/>
      <c r="I562" s="118"/>
      <c r="J562" s="118"/>
      <c r="K562" s="118"/>
      <c r="L562" s="118"/>
      <c r="M562" s="118"/>
      <c r="N562" s="118"/>
      <c r="O562" s="118"/>
      <c r="P562" s="118"/>
      <c r="Q562" s="118"/>
      <c r="R562" s="118"/>
      <c r="T562" s="118"/>
      <c r="V562" s="118"/>
      <c r="W562" s="118"/>
      <c r="X562" s="118"/>
      <c r="Z562" s="118"/>
      <c r="AB562" s="118"/>
      <c r="AC562" s="118"/>
      <c r="AD562" s="118"/>
      <c r="AE562" s="161">
        <f t="shared" si="11"/>
        <v>0</v>
      </c>
      <c r="AG562" s="118"/>
      <c r="AI562" s="183"/>
      <c r="AK562" s="183"/>
      <c r="AM562" s="118"/>
    </row>
    <row r="563" spans="1:39" x14ac:dyDescent="0.3">
      <c r="A563" s="161">
        <v>553</v>
      </c>
      <c r="B563" s="118"/>
      <c r="C563" s="118"/>
      <c r="D563" s="118"/>
      <c r="E563" s="118"/>
      <c r="F563" s="118"/>
      <c r="G563" s="118"/>
      <c r="I563" s="118"/>
      <c r="J563" s="118"/>
      <c r="K563" s="118"/>
      <c r="L563" s="118"/>
      <c r="M563" s="118"/>
      <c r="N563" s="118"/>
      <c r="O563" s="118"/>
      <c r="P563" s="118"/>
      <c r="Q563" s="118"/>
      <c r="R563" s="118"/>
      <c r="T563" s="118"/>
      <c r="V563" s="118"/>
      <c r="W563" s="118"/>
      <c r="X563" s="118"/>
      <c r="Z563" s="118"/>
      <c r="AB563" s="118"/>
      <c r="AC563" s="118"/>
      <c r="AD563" s="118"/>
      <c r="AE563" s="161">
        <f t="shared" si="11"/>
        <v>0</v>
      </c>
      <c r="AG563" s="118"/>
      <c r="AI563" s="183"/>
      <c r="AK563" s="183"/>
      <c r="AM563" s="118"/>
    </row>
    <row r="564" spans="1:39" x14ac:dyDescent="0.3">
      <c r="A564" s="161">
        <v>554</v>
      </c>
      <c r="B564" s="118"/>
      <c r="C564" s="118"/>
      <c r="D564" s="118"/>
      <c r="E564" s="118"/>
      <c r="F564" s="118"/>
      <c r="G564" s="118"/>
      <c r="I564" s="118"/>
      <c r="J564" s="118"/>
      <c r="K564" s="118"/>
      <c r="L564" s="118"/>
      <c r="M564" s="118"/>
      <c r="N564" s="118"/>
      <c r="O564" s="118"/>
      <c r="P564" s="118"/>
      <c r="Q564" s="118"/>
      <c r="R564" s="118"/>
      <c r="T564" s="118"/>
      <c r="V564" s="118"/>
      <c r="W564" s="118"/>
      <c r="X564" s="118"/>
      <c r="Z564" s="118"/>
      <c r="AB564" s="118"/>
      <c r="AC564" s="118"/>
      <c r="AD564" s="118"/>
      <c r="AE564" s="161">
        <f t="shared" si="11"/>
        <v>0</v>
      </c>
      <c r="AG564" s="118"/>
      <c r="AI564" s="183"/>
      <c r="AK564" s="183"/>
      <c r="AM564" s="118"/>
    </row>
    <row r="565" spans="1:39" x14ac:dyDescent="0.3">
      <c r="A565" s="161">
        <v>555</v>
      </c>
      <c r="B565" s="118"/>
      <c r="C565" s="118"/>
      <c r="D565" s="118"/>
      <c r="E565" s="118"/>
      <c r="F565" s="118"/>
      <c r="G565" s="118"/>
      <c r="I565" s="118"/>
      <c r="J565" s="118"/>
      <c r="K565" s="118"/>
      <c r="L565" s="118"/>
      <c r="M565" s="118"/>
      <c r="N565" s="118"/>
      <c r="O565" s="118"/>
      <c r="P565" s="118"/>
      <c r="Q565" s="118"/>
      <c r="R565" s="118"/>
      <c r="T565" s="118"/>
      <c r="V565" s="118"/>
      <c r="W565" s="118"/>
      <c r="X565" s="118"/>
      <c r="Z565" s="118"/>
      <c r="AB565" s="118"/>
      <c r="AC565" s="118"/>
      <c r="AD565" s="118"/>
      <c r="AE565" s="161">
        <f t="shared" si="11"/>
        <v>0</v>
      </c>
      <c r="AG565" s="118"/>
      <c r="AI565" s="183"/>
      <c r="AK565" s="183"/>
      <c r="AM565" s="118"/>
    </row>
    <row r="566" spans="1:39" x14ac:dyDescent="0.3">
      <c r="A566" s="161">
        <v>556</v>
      </c>
      <c r="B566" s="118"/>
      <c r="C566" s="118"/>
      <c r="D566" s="118"/>
      <c r="E566" s="118"/>
      <c r="F566" s="118"/>
      <c r="G566" s="118"/>
      <c r="I566" s="118"/>
      <c r="J566" s="118"/>
      <c r="K566" s="118"/>
      <c r="L566" s="118"/>
      <c r="M566" s="118"/>
      <c r="N566" s="118"/>
      <c r="O566" s="118"/>
      <c r="P566" s="118"/>
      <c r="Q566" s="118"/>
      <c r="R566" s="118"/>
      <c r="T566" s="118"/>
      <c r="V566" s="118"/>
      <c r="W566" s="118"/>
      <c r="X566" s="118"/>
      <c r="Z566" s="118"/>
      <c r="AB566" s="118"/>
      <c r="AC566" s="118"/>
      <c r="AD566" s="118"/>
      <c r="AE566" s="161">
        <f t="shared" si="11"/>
        <v>0</v>
      </c>
      <c r="AG566" s="118"/>
      <c r="AI566" s="183"/>
      <c r="AK566" s="183"/>
      <c r="AM566" s="118"/>
    </row>
    <row r="567" spans="1:39" x14ac:dyDescent="0.3">
      <c r="A567" s="161">
        <v>557</v>
      </c>
      <c r="B567" s="118"/>
      <c r="C567" s="118"/>
      <c r="D567" s="118"/>
      <c r="E567" s="118"/>
      <c r="F567" s="118"/>
      <c r="G567" s="118"/>
      <c r="I567" s="118"/>
      <c r="J567" s="118"/>
      <c r="K567" s="118"/>
      <c r="L567" s="118"/>
      <c r="M567" s="118"/>
      <c r="N567" s="118"/>
      <c r="O567" s="118"/>
      <c r="P567" s="118"/>
      <c r="Q567" s="118"/>
      <c r="R567" s="118"/>
      <c r="T567" s="118"/>
      <c r="V567" s="118"/>
      <c r="W567" s="118"/>
      <c r="X567" s="118"/>
      <c r="Z567" s="118"/>
      <c r="AB567" s="118"/>
      <c r="AC567" s="118"/>
      <c r="AD567" s="118"/>
      <c r="AE567" s="161">
        <f t="shared" si="11"/>
        <v>0</v>
      </c>
      <c r="AG567" s="118"/>
      <c r="AI567" s="183"/>
      <c r="AK567" s="183"/>
      <c r="AM567" s="118"/>
    </row>
    <row r="568" spans="1:39" x14ac:dyDescent="0.3">
      <c r="A568" s="161">
        <v>558</v>
      </c>
      <c r="B568" s="118"/>
      <c r="C568" s="118"/>
      <c r="D568" s="118"/>
      <c r="E568" s="118"/>
      <c r="F568" s="118"/>
      <c r="G568" s="118"/>
      <c r="I568" s="118"/>
      <c r="J568" s="118"/>
      <c r="K568" s="118"/>
      <c r="L568" s="118"/>
      <c r="M568" s="118"/>
      <c r="N568" s="118"/>
      <c r="O568" s="118"/>
      <c r="P568" s="118"/>
      <c r="Q568" s="118"/>
      <c r="R568" s="118"/>
      <c r="T568" s="118"/>
      <c r="V568" s="118"/>
      <c r="W568" s="118"/>
      <c r="X568" s="118"/>
      <c r="Z568" s="118"/>
      <c r="AB568" s="118"/>
      <c r="AC568" s="118"/>
      <c r="AD568" s="118"/>
      <c r="AE568" s="161">
        <f t="shared" si="11"/>
        <v>0</v>
      </c>
      <c r="AG568" s="118"/>
      <c r="AI568" s="183"/>
      <c r="AK568" s="183"/>
      <c r="AM568" s="118"/>
    </row>
    <row r="569" spans="1:39" x14ac:dyDescent="0.3">
      <c r="A569" s="161">
        <v>559</v>
      </c>
      <c r="B569" s="118"/>
      <c r="C569" s="118"/>
      <c r="D569" s="118"/>
      <c r="E569" s="118"/>
      <c r="F569" s="118"/>
      <c r="G569" s="118"/>
      <c r="I569" s="118"/>
      <c r="J569" s="118"/>
      <c r="K569" s="118"/>
      <c r="L569" s="118"/>
      <c r="M569" s="118"/>
      <c r="N569" s="118"/>
      <c r="O569" s="118"/>
      <c r="P569" s="118"/>
      <c r="Q569" s="118"/>
      <c r="R569" s="118"/>
      <c r="T569" s="118"/>
      <c r="V569" s="118"/>
      <c r="W569" s="118"/>
      <c r="X569" s="118"/>
      <c r="Z569" s="118"/>
      <c r="AB569" s="118"/>
      <c r="AC569" s="118"/>
      <c r="AD569" s="118"/>
      <c r="AE569" s="161">
        <f t="shared" si="11"/>
        <v>0</v>
      </c>
      <c r="AG569" s="118"/>
      <c r="AI569" s="183"/>
      <c r="AK569" s="183"/>
      <c r="AM569" s="118"/>
    </row>
    <row r="570" spans="1:39" x14ac:dyDescent="0.3">
      <c r="A570" s="161">
        <v>560</v>
      </c>
      <c r="B570" s="118"/>
      <c r="C570" s="118"/>
      <c r="D570" s="118"/>
      <c r="E570" s="118"/>
      <c r="F570" s="118"/>
      <c r="G570" s="118"/>
      <c r="I570" s="118"/>
      <c r="J570" s="118"/>
      <c r="K570" s="118"/>
      <c r="L570" s="118"/>
      <c r="M570" s="118"/>
      <c r="N570" s="118"/>
      <c r="O570" s="118"/>
      <c r="P570" s="118"/>
      <c r="Q570" s="118"/>
      <c r="R570" s="118"/>
      <c r="T570" s="118"/>
      <c r="V570" s="118"/>
      <c r="W570" s="118"/>
      <c r="X570" s="118"/>
      <c r="Z570" s="118"/>
      <c r="AB570" s="118"/>
      <c r="AC570" s="118"/>
      <c r="AD570" s="118"/>
      <c r="AE570" s="161">
        <f t="shared" si="11"/>
        <v>0</v>
      </c>
      <c r="AG570" s="118"/>
      <c r="AI570" s="183"/>
      <c r="AK570" s="183"/>
      <c r="AM570" s="118"/>
    </row>
    <row r="571" spans="1:39" x14ac:dyDescent="0.3">
      <c r="A571" s="161">
        <v>561</v>
      </c>
      <c r="B571" s="118"/>
      <c r="C571" s="118"/>
      <c r="D571" s="118"/>
      <c r="E571" s="118"/>
      <c r="F571" s="118"/>
      <c r="G571" s="118"/>
      <c r="I571" s="118"/>
      <c r="J571" s="118"/>
      <c r="K571" s="118"/>
      <c r="L571" s="118"/>
      <c r="M571" s="118"/>
      <c r="N571" s="118"/>
      <c r="O571" s="118"/>
      <c r="P571" s="118"/>
      <c r="Q571" s="118"/>
      <c r="R571" s="118"/>
      <c r="T571" s="118"/>
      <c r="V571" s="118"/>
      <c r="W571" s="118"/>
      <c r="X571" s="118"/>
      <c r="Z571" s="118"/>
      <c r="AB571" s="118"/>
      <c r="AC571" s="118"/>
      <c r="AD571" s="118"/>
      <c r="AE571" s="161">
        <f t="shared" si="11"/>
        <v>0</v>
      </c>
      <c r="AG571" s="118"/>
      <c r="AI571" s="183"/>
      <c r="AK571" s="183"/>
      <c r="AM571" s="118"/>
    </row>
    <row r="572" spans="1:39" x14ac:dyDescent="0.3">
      <c r="A572" s="161">
        <v>562</v>
      </c>
      <c r="B572" s="118"/>
      <c r="C572" s="118"/>
      <c r="D572" s="118"/>
      <c r="E572" s="118"/>
      <c r="F572" s="118"/>
      <c r="G572" s="118"/>
      <c r="I572" s="118"/>
      <c r="J572" s="118"/>
      <c r="K572" s="118"/>
      <c r="L572" s="118"/>
      <c r="M572" s="118"/>
      <c r="N572" s="118"/>
      <c r="O572" s="118"/>
      <c r="P572" s="118"/>
      <c r="Q572" s="118"/>
      <c r="R572" s="118"/>
      <c r="T572" s="118"/>
      <c r="V572" s="118"/>
      <c r="W572" s="118"/>
      <c r="X572" s="118"/>
      <c r="Z572" s="118"/>
      <c r="AB572" s="118"/>
      <c r="AC572" s="118"/>
      <c r="AD572" s="118"/>
      <c r="AE572" s="161">
        <f t="shared" si="11"/>
        <v>0</v>
      </c>
      <c r="AG572" s="118"/>
      <c r="AI572" s="183"/>
      <c r="AK572" s="183"/>
      <c r="AM572" s="118"/>
    </row>
    <row r="573" spans="1:39" x14ac:dyDescent="0.3">
      <c r="A573" s="161">
        <v>563</v>
      </c>
      <c r="B573" s="118"/>
      <c r="C573" s="118"/>
      <c r="D573" s="118"/>
      <c r="E573" s="118"/>
      <c r="F573" s="118"/>
      <c r="G573" s="118"/>
      <c r="I573" s="118"/>
      <c r="J573" s="118"/>
      <c r="K573" s="118"/>
      <c r="L573" s="118"/>
      <c r="M573" s="118"/>
      <c r="N573" s="118"/>
      <c r="O573" s="118"/>
      <c r="P573" s="118"/>
      <c r="Q573" s="118"/>
      <c r="R573" s="118"/>
      <c r="T573" s="118"/>
      <c r="V573" s="118"/>
      <c r="W573" s="118"/>
      <c r="X573" s="118"/>
      <c r="Z573" s="118"/>
      <c r="AB573" s="118"/>
      <c r="AC573" s="118"/>
      <c r="AD573" s="118"/>
      <c r="AE573" s="161">
        <f t="shared" si="11"/>
        <v>0</v>
      </c>
      <c r="AG573" s="118"/>
      <c r="AI573" s="183"/>
      <c r="AK573" s="183"/>
      <c r="AM573" s="118"/>
    </row>
    <row r="574" spans="1:39" x14ac:dyDescent="0.3">
      <c r="A574" s="161">
        <v>564</v>
      </c>
      <c r="B574" s="118"/>
      <c r="C574" s="118"/>
      <c r="D574" s="118"/>
      <c r="E574" s="118"/>
      <c r="F574" s="118"/>
      <c r="G574" s="118"/>
      <c r="I574" s="118"/>
      <c r="J574" s="118"/>
      <c r="K574" s="118"/>
      <c r="L574" s="118"/>
      <c r="M574" s="118"/>
      <c r="N574" s="118"/>
      <c r="O574" s="118"/>
      <c r="P574" s="118"/>
      <c r="Q574" s="118"/>
      <c r="R574" s="118"/>
      <c r="T574" s="118"/>
      <c r="V574" s="118"/>
      <c r="W574" s="118"/>
      <c r="X574" s="118"/>
      <c r="Z574" s="118"/>
      <c r="AB574" s="118"/>
      <c r="AC574" s="118"/>
      <c r="AD574" s="118"/>
      <c r="AE574" s="161">
        <f t="shared" si="11"/>
        <v>0</v>
      </c>
      <c r="AG574" s="118"/>
      <c r="AI574" s="183"/>
      <c r="AK574" s="183"/>
      <c r="AM574" s="118"/>
    </row>
    <row r="575" spans="1:39" x14ac:dyDescent="0.3">
      <c r="A575" s="161">
        <v>565</v>
      </c>
      <c r="B575" s="118"/>
      <c r="C575" s="118"/>
      <c r="D575" s="118"/>
      <c r="E575" s="118"/>
      <c r="F575" s="118"/>
      <c r="G575" s="118"/>
      <c r="I575" s="118"/>
      <c r="J575" s="118"/>
      <c r="K575" s="118"/>
      <c r="L575" s="118"/>
      <c r="M575" s="118"/>
      <c r="N575" s="118"/>
      <c r="O575" s="118"/>
      <c r="P575" s="118"/>
      <c r="Q575" s="118"/>
      <c r="R575" s="118"/>
      <c r="T575" s="118"/>
      <c r="V575" s="118"/>
      <c r="W575" s="118"/>
      <c r="X575" s="118"/>
      <c r="Z575" s="118"/>
      <c r="AB575" s="118"/>
      <c r="AC575" s="118"/>
      <c r="AD575" s="118"/>
      <c r="AE575" s="161">
        <f t="shared" si="11"/>
        <v>0</v>
      </c>
      <c r="AG575" s="118"/>
      <c r="AI575" s="183"/>
      <c r="AK575" s="183"/>
      <c r="AM575" s="118"/>
    </row>
    <row r="576" spans="1:39" x14ac:dyDescent="0.3">
      <c r="A576" s="161">
        <v>566</v>
      </c>
      <c r="B576" s="118"/>
      <c r="C576" s="118"/>
      <c r="D576" s="118"/>
      <c r="E576" s="118"/>
      <c r="F576" s="118"/>
      <c r="G576" s="118"/>
      <c r="I576" s="118"/>
      <c r="J576" s="118"/>
      <c r="K576" s="118"/>
      <c r="L576" s="118"/>
      <c r="M576" s="118"/>
      <c r="N576" s="118"/>
      <c r="O576" s="118"/>
      <c r="P576" s="118"/>
      <c r="Q576" s="118"/>
      <c r="R576" s="118"/>
      <c r="T576" s="118"/>
      <c r="V576" s="118"/>
      <c r="W576" s="118"/>
      <c r="X576" s="118"/>
      <c r="Z576" s="118"/>
      <c r="AB576" s="118"/>
      <c r="AC576" s="118"/>
      <c r="AD576" s="118"/>
      <c r="AE576" s="161">
        <f t="shared" si="11"/>
        <v>0</v>
      </c>
      <c r="AG576" s="118"/>
      <c r="AI576" s="183"/>
      <c r="AK576" s="183"/>
      <c r="AM576" s="118"/>
    </row>
    <row r="577" spans="1:39" x14ac:dyDescent="0.3">
      <c r="A577" s="161">
        <v>567</v>
      </c>
      <c r="B577" s="118"/>
      <c r="C577" s="118"/>
      <c r="D577" s="118"/>
      <c r="E577" s="118"/>
      <c r="F577" s="118"/>
      <c r="G577" s="118"/>
      <c r="I577" s="118"/>
      <c r="J577" s="118"/>
      <c r="K577" s="118"/>
      <c r="L577" s="118"/>
      <c r="M577" s="118"/>
      <c r="N577" s="118"/>
      <c r="O577" s="118"/>
      <c r="P577" s="118"/>
      <c r="Q577" s="118"/>
      <c r="R577" s="118"/>
      <c r="T577" s="118"/>
      <c r="V577" s="118"/>
      <c r="W577" s="118"/>
      <c r="X577" s="118"/>
      <c r="Z577" s="118"/>
      <c r="AB577" s="118"/>
      <c r="AC577" s="118"/>
      <c r="AD577" s="118"/>
      <c r="AE577" s="161">
        <f t="shared" si="11"/>
        <v>0</v>
      </c>
      <c r="AG577" s="118"/>
      <c r="AI577" s="183"/>
      <c r="AK577" s="183"/>
      <c r="AM577" s="118"/>
    </row>
    <row r="578" spans="1:39" x14ac:dyDescent="0.3">
      <c r="A578" s="161">
        <v>568</v>
      </c>
      <c r="B578" s="118"/>
      <c r="C578" s="118"/>
      <c r="D578" s="118"/>
      <c r="E578" s="118"/>
      <c r="F578" s="118"/>
      <c r="G578" s="118"/>
      <c r="I578" s="118"/>
      <c r="J578" s="118"/>
      <c r="K578" s="118"/>
      <c r="L578" s="118"/>
      <c r="M578" s="118"/>
      <c r="N578" s="118"/>
      <c r="O578" s="118"/>
      <c r="P578" s="118"/>
      <c r="Q578" s="118"/>
      <c r="R578" s="118"/>
      <c r="T578" s="118"/>
      <c r="V578" s="118"/>
      <c r="W578" s="118"/>
      <c r="X578" s="118"/>
      <c r="Z578" s="118"/>
      <c r="AB578" s="118"/>
      <c r="AC578" s="118"/>
      <c r="AD578" s="118"/>
      <c r="AE578" s="161">
        <f t="shared" si="11"/>
        <v>0</v>
      </c>
      <c r="AG578" s="118"/>
      <c r="AI578" s="183"/>
      <c r="AK578" s="183"/>
      <c r="AM578" s="118"/>
    </row>
    <row r="579" spans="1:39" x14ac:dyDescent="0.3">
      <c r="A579" s="161">
        <v>569</v>
      </c>
      <c r="B579" s="118"/>
      <c r="C579" s="118"/>
      <c r="D579" s="118"/>
      <c r="E579" s="118"/>
      <c r="F579" s="118"/>
      <c r="G579" s="118"/>
      <c r="I579" s="118"/>
      <c r="J579" s="118"/>
      <c r="K579" s="118"/>
      <c r="L579" s="118"/>
      <c r="M579" s="118"/>
      <c r="N579" s="118"/>
      <c r="O579" s="118"/>
      <c r="P579" s="118"/>
      <c r="Q579" s="118"/>
      <c r="R579" s="118"/>
      <c r="T579" s="118"/>
      <c r="V579" s="118"/>
      <c r="W579" s="118"/>
      <c r="X579" s="118"/>
      <c r="Z579" s="118"/>
      <c r="AB579" s="118"/>
      <c r="AC579" s="118"/>
      <c r="AD579" s="118"/>
      <c r="AE579" s="161">
        <f t="shared" si="11"/>
        <v>0</v>
      </c>
      <c r="AG579" s="118"/>
      <c r="AI579" s="183"/>
      <c r="AK579" s="183"/>
      <c r="AM579" s="118"/>
    </row>
    <row r="580" spans="1:39" x14ac:dyDescent="0.3">
      <c r="A580" s="161">
        <v>570</v>
      </c>
      <c r="B580" s="118"/>
      <c r="C580" s="118"/>
      <c r="D580" s="118"/>
      <c r="E580" s="118"/>
      <c r="F580" s="118"/>
      <c r="G580" s="118"/>
      <c r="I580" s="118"/>
      <c r="J580" s="118"/>
      <c r="K580" s="118"/>
      <c r="L580" s="118"/>
      <c r="M580" s="118"/>
      <c r="N580" s="118"/>
      <c r="O580" s="118"/>
      <c r="P580" s="118"/>
      <c r="Q580" s="118"/>
      <c r="R580" s="118"/>
      <c r="T580" s="118"/>
      <c r="V580" s="118"/>
      <c r="W580" s="118"/>
      <c r="X580" s="118"/>
      <c r="Z580" s="118"/>
      <c r="AB580" s="118"/>
      <c r="AC580" s="118"/>
      <c r="AD580" s="118"/>
      <c r="AE580" s="161">
        <f t="shared" si="11"/>
        <v>0</v>
      </c>
      <c r="AG580" s="118"/>
      <c r="AI580" s="183"/>
      <c r="AK580" s="183"/>
      <c r="AM580" s="118"/>
    </row>
    <row r="581" spans="1:39" x14ac:dyDescent="0.3">
      <c r="A581" s="161">
        <v>571</v>
      </c>
      <c r="B581" s="118"/>
      <c r="C581" s="118"/>
      <c r="D581" s="118"/>
      <c r="E581" s="118"/>
      <c r="F581" s="118"/>
      <c r="G581" s="118"/>
      <c r="I581" s="118"/>
      <c r="J581" s="118"/>
      <c r="K581" s="118"/>
      <c r="L581" s="118"/>
      <c r="M581" s="118"/>
      <c r="N581" s="118"/>
      <c r="O581" s="118"/>
      <c r="P581" s="118"/>
      <c r="Q581" s="118"/>
      <c r="R581" s="118"/>
      <c r="T581" s="118"/>
      <c r="V581" s="118"/>
      <c r="W581" s="118"/>
      <c r="X581" s="118"/>
      <c r="Z581" s="118"/>
      <c r="AB581" s="118"/>
      <c r="AC581" s="118"/>
      <c r="AD581" s="118"/>
      <c r="AE581" s="161">
        <f t="shared" si="11"/>
        <v>0</v>
      </c>
      <c r="AG581" s="118"/>
      <c r="AI581" s="183"/>
      <c r="AK581" s="183"/>
      <c r="AM581" s="118"/>
    </row>
    <row r="582" spans="1:39" x14ac:dyDescent="0.3">
      <c r="A582" s="161">
        <v>572</v>
      </c>
      <c r="B582" s="118"/>
      <c r="C582" s="118"/>
      <c r="D582" s="118"/>
      <c r="E582" s="118"/>
      <c r="F582" s="118"/>
      <c r="G582" s="118"/>
      <c r="I582" s="118"/>
      <c r="J582" s="118"/>
      <c r="K582" s="118"/>
      <c r="L582" s="118"/>
      <c r="M582" s="118"/>
      <c r="N582" s="118"/>
      <c r="O582" s="118"/>
      <c r="P582" s="118"/>
      <c r="Q582" s="118"/>
      <c r="R582" s="118"/>
      <c r="T582" s="118"/>
      <c r="V582" s="118"/>
      <c r="W582" s="118"/>
      <c r="X582" s="118"/>
      <c r="Z582" s="118"/>
      <c r="AB582" s="118"/>
      <c r="AC582" s="118"/>
      <c r="AD582" s="118"/>
      <c r="AE582" s="161">
        <f t="shared" si="11"/>
        <v>0</v>
      </c>
      <c r="AG582" s="118"/>
      <c r="AI582" s="183"/>
      <c r="AK582" s="183"/>
      <c r="AM582" s="118"/>
    </row>
    <row r="583" spans="1:39" x14ac:dyDescent="0.3">
      <c r="A583" s="161">
        <v>573</v>
      </c>
      <c r="B583" s="118"/>
      <c r="C583" s="118"/>
      <c r="D583" s="118"/>
      <c r="E583" s="118"/>
      <c r="F583" s="118"/>
      <c r="G583" s="118"/>
      <c r="I583" s="118"/>
      <c r="J583" s="118"/>
      <c r="K583" s="118"/>
      <c r="L583" s="118"/>
      <c r="M583" s="118"/>
      <c r="N583" s="118"/>
      <c r="O583" s="118"/>
      <c r="P583" s="118"/>
      <c r="Q583" s="118"/>
      <c r="R583" s="118"/>
      <c r="T583" s="118"/>
      <c r="V583" s="118"/>
      <c r="W583" s="118"/>
      <c r="X583" s="118"/>
      <c r="Z583" s="118"/>
      <c r="AB583" s="118"/>
      <c r="AC583" s="118"/>
      <c r="AD583" s="118"/>
      <c r="AE583" s="161">
        <f t="shared" si="11"/>
        <v>0</v>
      </c>
      <c r="AG583" s="118"/>
      <c r="AI583" s="183"/>
      <c r="AK583" s="183"/>
      <c r="AM583" s="118"/>
    </row>
    <row r="584" spans="1:39" x14ac:dyDescent="0.3">
      <c r="A584" s="161">
        <v>574</v>
      </c>
      <c r="B584" s="118"/>
      <c r="C584" s="118"/>
      <c r="D584" s="118"/>
      <c r="E584" s="118"/>
      <c r="F584" s="118"/>
      <c r="G584" s="118"/>
      <c r="I584" s="118"/>
      <c r="J584" s="118"/>
      <c r="K584" s="118"/>
      <c r="L584" s="118"/>
      <c r="M584" s="118"/>
      <c r="N584" s="118"/>
      <c r="O584" s="118"/>
      <c r="P584" s="118"/>
      <c r="Q584" s="118"/>
      <c r="R584" s="118"/>
      <c r="T584" s="118"/>
      <c r="V584" s="118"/>
      <c r="W584" s="118"/>
      <c r="X584" s="118"/>
      <c r="Z584" s="118"/>
      <c r="AB584" s="118"/>
      <c r="AC584" s="118"/>
      <c r="AD584" s="118"/>
      <c r="AE584" s="161">
        <f t="shared" si="11"/>
        <v>0</v>
      </c>
      <c r="AG584" s="118"/>
      <c r="AI584" s="183"/>
      <c r="AK584" s="183"/>
      <c r="AM584" s="118"/>
    </row>
    <row r="585" spans="1:39" x14ac:dyDescent="0.3">
      <c r="A585" s="161">
        <v>575</v>
      </c>
      <c r="B585" s="118"/>
      <c r="C585" s="118"/>
      <c r="D585" s="118"/>
      <c r="E585" s="118"/>
      <c r="F585" s="118"/>
      <c r="G585" s="118"/>
      <c r="I585" s="118"/>
      <c r="J585" s="118"/>
      <c r="K585" s="118"/>
      <c r="L585" s="118"/>
      <c r="M585" s="118"/>
      <c r="N585" s="118"/>
      <c r="O585" s="118"/>
      <c r="P585" s="118"/>
      <c r="Q585" s="118"/>
      <c r="R585" s="118"/>
      <c r="T585" s="118"/>
      <c r="V585" s="118"/>
      <c r="W585" s="118"/>
      <c r="X585" s="118"/>
      <c r="Z585" s="118"/>
      <c r="AB585" s="118"/>
      <c r="AC585" s="118"/>
      <c r="AD585" s="118"/>
      <c r="AE585" s="161">
        <f t="shared" si="11"/>
        <v>0</v>
      </c>
      <c r="AG585" s="118"/>
      <c r="AI585" s="183"/>
      <c r="AK585" s="183"/>
      <c r="AM585" s="118"/>
    </row>
    <row r="586" spans="1:39" x14ac:dyDescent="0.3">
      <c r="A586" s="161">
        <v>576</v>
      </c>
      <c r="B586" s="118"/>
      <c r="C586" s="118"/>
      <c r="D586" s="118"/>
      <c r="E586" s="118"/>
      <c r="F586" s="118"/>
      <c r="G586" s="118"/>
      <c r="I586" s="118"/>
      <c r="J586" s="118"/>
      <c r="K586" s="118"/>
      <c r="L586" s="118"/>
      <c r="M586" s="118"/>
      <c r="N586" s="118"/>
      <c r="O586" s="118"/>
      <c r="P586" s="118"/>
      <c r="Q586" s="118"/>
      <c r="R586" s="118"/>
      <c r="T586" s="118"/>
      <c r="V586" s="118"/>
      <c r="W586" s="118"/>
      <c r="X586" s="118"/>
      <c r="Z586" s="118"/>
      <c r="AB586" s="118"/>
      <c r="AC586" s="118"/>
      <c r="AD586" s="118"/>
      <c r="AE586" s="161">
        <f t="shared" si="11"/>
        <v>0</v>
      </c>
      <c r="AG586" s="118"/>
      <c r="AI586" s="183"/>
      <c r="AK586" s="183"/>
      <c r="AM586" s="118"/>
    </row>
    <row r="587" spans="1:39" x14ac:dyDescent="0.3">
      <c r="A587" s="161">
        <v>577</v>
      </c>
      <c r="B587" s="118"/>
      <c r="C587" s="118"/>
      <c r="D587" s="118"/>
      <c r="E587" s="118"/>
      <c r="F587" s="118"/>
      <c r="G587" s="118"/>
      <c r="I587" s="118"/>
      <c r="J587" s="118"/>
      <c r="K587" s="118"/>
      <c r="L587" s="118"/>
      <c r="M587" s="118"/>
      <c r="N587" s="118"/>
      <c r="O587" s="118"/>
      <c r="P587" s="118"/>
      <c r="Q587" s="118"/>
      <c r="R587" s="118"/>
      <c r="T587" s="118"/>
      <c r="V587" s="118"/>
      <c r="W587" s="118"/>
      <c r="X587" s="118"/>
      <c r="Z587" s="118"/>
      <c r="AB587" s="118"/>
      <c r="AC587" s="118"/>
      <c r="AD587" s="118"/>
      <c r="AE587" s="161">
        <f t="shared" ref="AE587:AE650" si="12">IF(E587=0,D587,0)</f>
        <v>0</v>
      </c>
      <c r="AG587" s="118"/>
      <c r="AI587" s="183"/>
      <c r="AK587" s="183"/>
      <c r="AM587" s="118"/>
    </row>
    <row r="588" spans="1:39" x14ac:dyDescent="0.3">
      <c r="A588" s="161">
        <v>578</v>
      </c>
      <c r="B588" s="118"/>
      <c r="C588" s="118"/>
      <c r="D588" s="118"/>
      <c r="E588" s="118"/>
      <c r="F588" s="118"/>
      <c r="G588" s="118"/>
      <c r="I588" s="118"/>
      <c r="J588" s="118"/>
      <c r="K588" s="118"/>
      <c r="L588" s="118"/>
      <c r="M588" s="118"/>
      <c r="N588" s="118"/>
      <c r="O588" s="118"/>
      <c r="P588" s="118"/>
      <c r="Q588" s="118"/>
      <c r="R588" s="118"/>
      <c r="T588" s="118"/>
      <c r="V588" s="118"/>
      <c r="W588" s="118"/>
      <c r="X588" s="118"/>
      <c r="Z588" s="118"/>
      <c r="AB588" s="118"/>
      <c r="AC588" s="118"/>
      <c r="AD588" s="118"/>
      <c r="AE588" s="161">
        <f t="shared" si="12"/>
        <v>0</v>
      </c>
      <c r="AG588" s="118"/>
      <c r="AI588" s="183"/>
      <c r="AK588" s="183"/>
      <c r="AM588" s="118"/>
    </row>
    <row r="589" spans="1:39" x14ac:dyDescent="0.3">
      <c r="A589" s="161">
        <v>579</v>
      </c>
      <c r="B589" s="118"/>
      <c r="C589" s="118"/>
      <c r="D589" s="118"/>
      <c r="E589" s="118"/>
      <c r="F589" s="118"/>
      <c r="G589" s="118"/>
      <c r="I589" s="118"/>
      <c r="J589" s="118"/>
      <c r="K589" s="118"/>
      <c r="L589" s="118"/>
      <c r="M589" s="118"/>
      <c r="N589" s="118"/>
      <c r="O589" s="118"/>
      <c r="P589" s="118"/>
      <c r="Q589" s="118"/>
      <c r="R589" s="118"/>
      <c r="T589" s="118"/>
      <c r="V589" s="118"/>
      <c r="W589" s="118"/>
      <c r="X589" s="118"/>
      <c r="Z589" s="118"/>
      <c r="AB589" s="118"/>
      <c r="AC589" s="118"/>
      <c r="AD589" s="118"/>
      <c r="AE589" s="161">
        <f t="shared" si="12"/>
        <v>0</v>
      </c>
      <c r="AG589" s="118"/>
      <c r="AI589" s="183"/>
      <c r="AK589" s="183"/>
      <c r="AM589" s="118"/>
    </row>
    <row r="590" spans="1:39" x14ac:dyDescent="0.3">
      <c r="A590" s="161">
        <v>580</v>
      </c>
      <c r="B590" s="118"/>
      <c r="C590" s="118"/>
      <c r="D590" s="118"/>
      <c r="E590" s="118"/>
      <c r="F590" s="118"/>
      <c r="G590" s="118"/>
      <c r="I590" s="118"/>
      <c r="J590" s="118"/>
      <c r="K590" s="118"/>
      <c r="L590" s="118"/>
      <c r="M590" s="118"/>
      <c r="N590" s="118"/>
      <c r="O590" s="118"/>
      <c r="P590" s="118"/>
      <c r="Q590" s="118"/>
      <c r="R590" s="118"/>
      <c r="T590" s="118"/>
      <c r="V590" s="118"/>
      <c r="W590" s="118"/>
      <c r="X590" s="118"/>
      <c r="Z590" s="118"/>
      <c r="AB590" s="118"/>
      <c r="AC590" s="118"/>
      <c r="AD590" s="118"/>
      <c r="AE590" s="161">
        <f t="shared" si="12"/>
        <v>0</v>
      </c>
      <c r="AG590" s="118"/>
      <c r="AI590" s="183"/>
      <c r="AK590" s="183"/>
      <c r="AM590" s="118"/>
    </row>
    <row r="591" spans="1:39" x14ac:dyDescent="0.3">
      <c r="A591" s="161">
        <v>581</v>
      </c>
      <c r="B591" s="118"/>
      <c r="C591" s="118"/>
      <c r="D591" s="118"/>
      <c r="E591" s="118"/>
      <c r="F591" s="118"/>
      <c r="G591" s="118"/>
      <c r="I591" s="118"/>
      <c r="J591" s="118"/>
      <c r="K591" s="118"/>
      <c r="L591" s="118"/>
      <c r="M591" s="118"/>
      <c r="N591" s="118"/>
      <c r="O591" s="118"/>
      <c r="P591" s="118"/>
      <c r="Q591" s="118"/>
      <c r="R591" s="118"/>
      <c r="T591" s="118"/>
      <c r="V591" s="118"/>
      <c r="W591" s="118"/>
      <c r="X591" s="118"/>
      <c r="Z591" s="118"/>
      <c r="AB591" s="118"/>
      <c r="AC591" s="118"/>
      <c r="AD591" s="118"/>
      <c r="AE591" s="161">
        <f t="shared" si="12"/>
        <v>0</v>
      </c>
      <c r="AG591" s="118"/>
      <c r="AI591" s="183"/>
      <c r="AK591" s="183"/>
      <c r="AM591" s="118"/>
    </row>
    <row r="592" spans="1:39" x14ac:dyDescent="0.3">
      <c r="A592" s="161">
        <v>582</v>
      </c>
      <c r="B592" s="118"/>
      <c r="C592" s="118"/>
      <c r="D592" s="118"/>
      <c r="E592" s="118"/>
      <c r="F592" s="118"/>
      <c r="G592" s="118"/>
      <c r="I592" s="118"/>
      <c r="J592" s="118"/>
      <c r="K592" s="118"/>
      <c r="L592" s="118"/>
      <c r="M592" s="118"/>
      <c r="N592" s="118"/>
      <c r="O592" s="118"/>
      <c r="P592" s="118"/>
      <c r="Q592" s="118"/>
      <c r="R592" s="118"/>
      <c r="T592" s="118"/>
      <c r="V592" s="118"/>
      <c r="W592" s="118"/>
      <c r="X592" s="118"/>
      <c r="Z592" s="118"/>
      <c r="AB592" s="118"/>
      <c r="AC592" s="118"/>
      <c r="AD592" s="118"/>
      <c r="AE592" s="161">
        <f t="shared" si="12"/>
        <v>0</v>
      </c>
      <c r="AG592" s="118"/>
      <c r="AI592" s="183"/>
      <c r="AK592" s="183"/>
      <c r="AM592" s="118"/>
    </row>
    <row r="593" spans="1:39" x14ac:dyDescent="0.3">
      <c r="A593" s="161">
        <v>583</v>
      </c>
      <c r="B593" s="118"/>
      <c r="C593" s="118"/>
      <c r="D593" s="118"/>
      <c r="E593" s="118"/>
      <c r="F593" s="118"/>
      <c r="G593" s="118"/>
      <c r="I593" s="118"/>
      <c r="J593" s="118"/>
      <c r="K593" s="118"/>
      <c r="L593" s="118"/>
      <c r="M593" s="118"/>
      <c r="N593" s="118"/>
      <c r="O593" s="118"/>
      <c r="P593" s="118"/>
      <c r="Q593" s="118"/>
      <c r="R593" s="118"/>
      <c r="T593" s="118"/>
      <c r="V593" s="118"/>
      <c r="W593" s="118"/>
      <c r="X593" s="118"/>
      <c r="Z593" s="118"/>
      <c r="AB593" s="118"/>
      <c r="AC593" s="118"/>
      <c r="AD593" s="118"/>
      <c r="AE593" s="161">
        <f t="shared" si="12"/>
        <v>0</v>
      </c>
      <c r="AG593" s="118"/>
      <c r="AI593" s="183"/>
      <c r="AK593" s="183"/>
      <c r="AM593" s="118"/>
    </row>
    <row r="594" spans="1:39" x14ac:dyDescent="0.3">
      <c r="A594" s="161">
        <v>584</v>
      </c>
      <c r="B594" s="118"/>
      <c r="C594" s="118"/>
      <c r="D594" s="118"/>
      <c r="E594" s="118"/>
      <c r="F594" s="118"/>
      <c r="G594" s="118"/>
      <c r="I594" s="118"/>
      <c r="J594" s="118"/>
      <c r="K594" s="118"/>
      <c r="L594" s="118"/>
      <c r="M594" s="118"/>
      <c r="N594" s="118"/>
      <c r="O594" s="118"/>
      <c r="P594" s="118"/>
      <c r="Q594" s="118"/>
      <c r="R594" s="118"/>
      <c r="T594" s="118"/>
      <c r="V594" s="118"/>
      <c r="W594" s="118"/>
      <c r="X594" s="118"/>
      <c r="Z594" s="118"/>
      <c r="AB594" s="118"/>
      <c r="AC594" s="118"/>
      <c r="AD594" s="118"/>
      <c r="AE594" s="161">
        <f t="shared" si="12"/>
        <v>0</v>
      </c>
      <c r="AG594" s="118"/>
      <c r="AI594" s="183"/>
      <c r="AK594" s="183"/>
      <c r="AM594" s="118"/>
    </row>
    <row r="595" spans="1:39" x14ac:dyDescent="0.3">
      <c r="A595" s="161">
        <v>585</v>
      </c>
      <c r="B595" s="118"/>
      <c r="C595" s="118"/>
      <c r="D595" s="118"/>
      <c r="E595" s="118"/>
      <c r="F595" s="118"/>
      <c r="G595" s="118"/>
      <c r="I595" s="118"/>
      <c r="J595" s="118"/>
      <c r="K595" s="118"/>
      <c r="L595" s="118"/>
      <c r="M595" s="118"/>
      <c r="N595" s="118"/>
      <c r="O595" s="118"/>
      <c r="P595" s="118"/>
      <c r="Q595" s="118"/>
      <c r="R595" s="118"/>
      <c r="T595" s="118"/>
      <c r="V595" s="118"/>
      <c r="W595" s="118"/>
      <c r="X595" s="118"/>
      <c r="Z595" s="118"/>
      <c r="AB595" s="118"/>
      <c r="AC595" s="118"/>
      <c r="AD595" s="118"/>
      <c r="AE595" s="161">
        <f t="shared" si="12"/>
        <v>0</v>
      </c>
      <c r="AG595" s="118"/>
      <c r="AI595" s="183"/>
      <c r="AK595" s="183"/>
      <c r="AM595" s="118"/>
    </row>
    <row r="596" spans="1:39" x14ac:dyDescent="0.3">
      <c r="A596" s="161">
        <v>586</v>
      </c>
      <c r="B596" s="118"/>
      <c r="C596" s="118"/>
      <c r="D596" s="118"/>
      <c r="E596" s="118"/>
      <c r="F596" s="118"/>
      <c r="G596" s="118"/>
      <c r="I596" s="118"/>
      <c r="J596" s="118"/>
      <c r="K596" s="118"/>
      <c r="L596" s="118"/>
      <c r="M596" s="118"/>
      <c r="N596" s="118"/>
      <c r="O596" s="118"/>
      <c r="P596" s="118"/>
      <c r="Q596" s="118"/>
      <c r="R596" s="118"/>
      <c r="T596" s="118"/>
      <c r="V596" s="118"/>
      <c r="W596" s="118"/>
      <c r="X596" s="118"/>
      <c r="Z596" s="118"/>
      <c r="AB596" s="118"/>
      <c r="AC596" s="118"/>
      <c r="AD596" s="118"/>
      <c r="AE596" s="161">
        <f t="shared" si="12"/>
        <v>0</v>
      </c>
      <c r="AG596" s="118"/>
      <c r="AI596" s="183"/>
      <c r="AK596" s="183"/>
      <c r="AM596" s="118"/>
    </row>
    <row r="597" spans="1:39" x14ac:dyDescent="0.3">
      <c r="A597" s="161">
        <v>587</v>
      </c>
      <c r="B597" s="118"/>
      <c r="C597" s="118"/>
      <c r="D597" s="118"/>
      <c r="E597" s="118"/>
      <c r="F597" s="118"/>
      <c r="G597" s="118"/>
      <c r="I597" s="118"/>
      <c r="J597" s="118"/>
      <c r="K597" s="118"/>
      <c r="L597" s="118"/>
      <c r="M597" s="118"/>
      <c r="N597" s="118"/>
      <c r="O597" s="118"/>
      <c r="P597" s="118"/>
      <c r="Q597" s="118"/>
      <c r="R597" s="118"/>
      <c r="T597" s="118"/>
      <c r="V597" s="118"/>
      <c r="W597" s="118"/>
      <c r="X597" s="118"/>
      <c r="Z597" s="118"/>
      <c r="AB597" s="118"/>
      <c r="AC597" s="118"/>
      <c r="AD597" s="118"/>
      <c r="AE597" s="161">
        <f t="shared" si="12"/>
        <v>0</v>
      </c>
      <c r="AG597" s="118"/>
      <c r="AI597" s="183"/>
      <c r="AK597" s="183"/>
      <c r="AM597" s="118"/>
    </row>
    <row r="598" spans="1:39" x14ac:dyDescent="0.3">
      <c r="A598" s="161">
        <v>588</v>
      </c>
      <c r="B598" s="118"/>
      <c r="C598" s="118"/>
      <c r="D598" s="118"/>
      <c r="E598" s="118"/>
      <c r="F598" s="118"/>
      <c r="G598" s="118"/>
      <c r="I598" s="118"/>
      <c r="J598" s="118"/>
      <c r="K598" s="118"/>
      <c r="L598" s="118"/>
      <c r="M598" s="118"/>
      <c r="N598" s="118"/>
      <c r="O598" s="118"/>
      <c r="P598" s="118"/>
      <c r="Q598" s="118"/>
      <c r="R598" s="118"/>
      <c r="T598" s="118"/>
      <c r="V598" s="118"/>
      <c r="W598" s="118"/>
      <c r="X598" s="118"/>
      <c r="Z598" s="118"/>
      <c r="AB598" s="118"/>
      <c r="AC598" s="118"/>
      <c r="AD598" s="118"/>
      <c r="AE598" s="161">
        <f t="shared" si="12"/>
        <v>0</v>
      </c>
      <c r="AG598" s="118"/>
      <c r="AI598" s="183"/>
      <c r="AK598" s="183"/>
      <c r="AM598" s="118"/>
    </row>
    <row r="599" spans="1:39" x14ac:dyDescent="0.3">
      <c r="A599" s="161">
        <v>589</v>
      </c>
      <c r="B599" s="118"/>
      <c r="C599" s="118"/>
      <c r="D599" s="118"/>
      <c r="E599" s="118"/>
      <c r="F599" s="118"/>
      <c r="G599" s="118"/>
      <c r="I599" s="118"/>
      <c r="J599" s="118"/>
      <c r="K599" s="118"/>
      <c r="L599" s="118"/>
      <c r="M599" s="118"/>
      <c r="N599" s="118"/>
      <c r="O599" s="118"/>
      <c r="P599" s="118"/>
      <c r="Q599" s="118"/>
      <c r="R599" s="118"/>
      <c r="T599" s="118"/>
      <c r="V599" s="118"/>
      <c r="W599" s="118"/>
      <c r="X599" s="118"/>
      <c r="Z599" s="118"/>
      <c r="AB599" s="118"/>
      <c r="AC599" s="118"/>
      <c r="AD599" s="118"/>
      <c r="AE599" s="161">
        <f t="shared" si="12"/>
        <v>0</v>
      </c>
      <c r="AG599" s="118"/>
      <c r="AI599" s="183"/>
      <c r="AK599" s="183"/>
      <c r="AM599" s="118"/>
    </row>
    <row r="600" spans="1:39" x14ac:dyDescent="0.3">
      <c r="A600" s="161">
        <v>590</v>
      </c>
      <c r="B600" s="118"/>
      <c r="C600" s="118"/>
      <c r="D600" s="118"/>
      <c r="E600" s="118"/>
      <c r="F600" s="118"/>
      <c r="G600" s="118"/>
      <c r="I600" s="118"/>
      <c r="J600" s="118"/>
      <c r="K600" s="118"/>
      <c r="L600" s="118"/>
      <c r="M600" s="118"/>
      <c r="N600" s="118"/>
      <c r="O600" s="118"/>
      <c r="P600" s="118"/>
      <c r="Q600" s="118"/>
      <c r="R600" s="118"/>
      <c r="T600" s="118"/>
      <c r="V600" s="118"/>
      <c r="W600" s="118"/>
      <c r="X600" s="118"/>
      <c r="Z600" s="118"/>
      <c r="AB600" s="118"/>
      <c r="AC600" s="118"/>
      <c r="AD600" s="118"/>
      <c r="AE600" s="161">
        <f t="shared" si="12"/>
        <v>0</v>
      </c>
      <c r="AG600" s="118"/>
      <c r="AI600" s="183"/>
      <c r="AK600" s="183"/>
      <c r="AM600" s="118"/>
    </row>
    <row r="601" spans="1:39" x14ac:dyDescent="0.3">
      <c r="A601" s="161">
        <v>591</v>
      </c>
      <c r="B601" s="118"/>
      <c r="C601" s="118"/>
      <c r="D601" s="118"/>
      <c r="E601" s="118"/>
      <c r="F601" s="118"/>
      <c r="G601" s="118"/>
      <c r="I601" s="118"/>
      <c r="J601" s="118"/>
      <c r="K601" s="118"/>
      <c r="L601" s="118"/>
      <c r="M601" s="118"/>
      <c r="N601" s="118"/>
      <c r="O601" s="118"/>
      <c r="P601" s="118"/>
      <c r="Q601" s="118"/>
      <c r="R601" s="118"/>
      <c r="T601" s="118"/>
      <c r="V601" s="118"/>
      <c r="W601" s="118"/>
      <c r="X601" s="118"/>
      <c r="Z601" s="118"/>
      <c r="AB601" s="118"/>
      <c r="AC601" s="118"/>
      <c r="AD601" s="118"/>
      <c r="AE601" s="161">
        <f t="shared" si="12"/>
        <v>0</v>
      </c>
      <c r="AG601" s="118"/>
      <c r="AI601" s="183"/>
      <c r="AK601" s="183"/>
      <c r="AM601" s="118"/>
    </row>
    <row r="602" spans="1:39" x14ac:dyDescent="0.3">
      <c r="A602" s="161">
        <v>592</v>
      </c>
      <c r="B602" s="118"/>
      <c r="C602" s="118"/>
      <c r="D602" s="118"/>
      <c r="E602" s="118"/>
      <c r="F602" s="118"/>
      <c r="G602" s="118"/>
      <c r="I602" s="118"/>
      <c r="J602" s="118"/>
      <c r="K602" s="118"/>
      <c r="L602" s="118"/>
      <c r="M602" s="118"/>
      <c r="N602" s="118"/>
      <c r="O602" s="118"/>
      <c r="P602" s="118"/>
      <c r="Q602" s="118"/>
      <c r="R602" s="118"/>
      <c r="T602" s="118"/>
      <c r="V602" s="118"/>
      <c r="W602" s="118"/>
      <c r="X602" s="118"/>
      <c r="Z602" s="118"/>
      <c r="AB602" s="118"/>
      <c r="AC602" s="118"/>
      <c r="AD602" s="118"/>
      <c r="AE602" s="161">
        <f t="shared" si="12"/>
        <v>0</v>
      </c>
      <c r="AG602" s="118"/>
      <c r="AI602" s="183"/>
      <c r="AK602" s="183"/>
      <c r="AM602" s="118"/>
    </row>
    <row r="603" spans="1:39" x14ac:dyDescent="0.3">
      <c r="A603" s="161">
        <v>593</v>
      </c>
      <c r="B603" s="118"/>
      <c r="C603" s="118"/>
      <c r="D603" s="118"/>
      <c r="E603" s="118"/>
      <c r="F603" s="118"/>
      <c r="G603" s="118"/>
      <c r="I603" s="118"/>
      <c r="J603" s="118"/>
      <c r="K603" s="118"/>
      <c r="L603" s="118"/>
      <c r="M603" s="118"/>
      <c r="N603" s="118"/>
      <c r="O603" s="118"/>
      <c r="P603" s="118"/>
      <c r="Q603" s="118"/>
      <c r="R603" s="118"/>
      <c r="T603" s="118"/>
      <c r="V603" s="118"/>
      <c r="W603" s="118"/>
      <c r="X603" s="118"/>
      <c r="Z603" s="118"/>
      <c r="AB603" s="118"/>
      <c r="AC603" s="118"/>
      <c r="AD603" s="118"/>
      <c r="AE603" s="161">
        <f t="shared" si="12"/>
        <v>0</v>
      </c>
      <c r="AG603" s="118"/>
      <c r="AI603" s="183"/>
      <c r="AK603" s="183"/>
      <c r="AM603" s="118"/>
    </row>
    <row r="604" spans="1:39" x14ac:dyDescent="0.3">
      <c r="A604" s="161">
        <v>594</v>
      </c>
      <c r="B604" s="118"/>
      <c r="C604" s="118"/>
      <c r="D604" s="118"/>
      <c r="E604" s="118"/>
      <c r="F604" s="118"/>
      <c r="G604" s="118"/>
      <c r="I604" s="118"/>
      <c r="J604" s="118"/>
      <c r="K604" s="118"/>
      <c r="L604" s="118"/>
      <c r="M604" s="118"/>
      <c r="N604" s="118"/>
      <c r="O604" s="118"/>
      <c r="P604" s="118"/>
      <c r="Q604" s="118"/>
      <c r="R604" s="118"/>
      <c r="T604" s="118"/>
      <c r="V604" s="118"/>
      <c r="W604" s="118"/>
      <c r="X604" s="118"/>
      <c r="Z604" s="118"/>
      <c r="AB604" s="118"/>
      <c r="AC604" s="118"/>
      <c r="AD604" s="118"/>
      <c r="AE604" s="161">
        <f t="shared" si="12"/>
        <v>0</v>
      </c>
      <c r="AG604" s="118"/>
      <c r="AI604" s="183"/>
      <c r="AK604" s="183"/>
      <c r="AM604" s="118"/>
    </row>
    <row r="605" spans="1:39" x14ac:dyDescent="0.3">
      <c r="A605" s="161">
        <v>595</v>
      </c>
      <c r="B605" s="118"/>
      <c r="C605" s="118"/>
      <c r="D605" s="118"/>
      <c r="E605" s="118"/>
      <c r="F605" s="118"/>
      <c r="G605" s="118"/>
      <c r="I605" s="118"/>
      <c r="J605" s="118"/>
      <c r="K605" s="118"/>
      <c r="L605" s="118"/>
      <c r="M605" s="118"/>
      <c r="N605" s="118"/>
      <c r="O605" s="118"/>
      <c r="P605" s="118"/>
      <c r="Q605" s="118"/>
      <c r="R605" s="118"/>
      <c r="T605" s="118"/>
      <c r="V605" s="118"/>
      <c r="W605" s="118"/>
      <c r="X605" s="118"/>
      <c r="Z605" s="118"/>
      <c r="AB605" s="118"/>
      <c r="AC605" s="118"/>
      <c r="AD605" s="118"/>
      <c r="AE605" s="161">
        <f t="shared" si="12"/>
        <v>0</v>
      </c>
      <c r="AG605" s="118"/>
      <c r="AI605" s="183"/>
      <c r="AK605" s="183"/>
      <c r="AM605" s="118"/>
    </row>
    <row r="606" spans="1:39" x14ac:dyDescent="0.3">
      <c r="A606" s="161">
        <v>596</v>
      </c>
      <c r="B606" s="118"/>
      <c r="C606" s="118"/>
      <c r="D606" s="118"/>
      <c r="E606" s="118"/>
      <c r="F606" s="118"/>
      <c r="G606" s="118"/>
      <c r="I606" s="118"/>
      <c r="J606" s="118"/>
      <c r="K606" s="118"/>
      <c r="L606" s="118"/>
      <c r="M606" s="118"/>
      <c r="N606" s="118"/>
      <c r="O606" s="118"/>
      <c r="P606" s="118"/>
      <c r="Q606" s="118"/>
      <c r="R606" s="118"/>
      <c r="T606" s="118"/>
      <c r="V606" s="118"/>
      <c r="W606" s="118"/>
      <c r="X606" s="118"/>
      <c r="Z606" s="118"/>
      <c r="AB606" s="118"/>
      <c r="AC606" s="118"/>
      <c r="AD606" s="118"/>
      <c r="AE606" s="161">
        <f t="shared" si="12"/>
        <v>0</v>
      </c>
      <c r="AG606" s="118"/>
      <c r="AI606" s="183"/>
      <c r="AK606" s="183"/>
      <c r="AM606" s="118"/>
    </row>
    <row r="607" spans="1:39" x14ac:dyDescent="0.3">
      <c r="A607" s="161">
        <v>597</v>
      </c>
      <c r="B607" s="118"/>
      <c r="C607" s="118"/>
      <c r="D607" s="118"/>
      <c r="E607" s="118"/>
      <c r="F607" s="118"/>
      <c r="G607" s="118"/>
      <c r="I607" s="118"/>
      <c r="J607" s="118"/>
      <c r="K607" s="118"/>
      <c r="L607" s="118"/>
      <c r="M607" s="118"/>
      <c r="N607" s="118"/>
      <c r="O607" s="118"/>
      <c r="P607" s="118"/>
      <c r="Q607" s="118"/>
      <c r="R607" s="118"/>
      <c r="T607" s="118"/>
      <c r="V607" s="118"/>
      <c r="W607" s="118"/>
      <c r="X607" s="118"/>
      <c r="Z607" s="118"/>
      <c r="AB607" s="118"/>
      <c r="AC607" s="118"/>
      <c r="AD607" s="118"/>
      <c r="AE607" s="161">
        <f t="shared" si="12"/>
        <v>0</v>
      </c>
      <c r="AG607" s="118"/>
      <c r="AI607" s="183"/>
      <c r="AK607" s="183"/>
      <c r="AM607" s="118"/>
    </row>
    <row r="608" spans="1:39" x14ac:dyDescent="0.3">
      <c r="A608" s="161">
        <v>598</v>
      </c>
      <c r="B608" s="118"/>
      <c r="C608" s="118"/>
      <c r="D608" s="118"/>
      <c r="E608" s="118"/>
      <c r="F608" s="118"/>
      <c r="G608" s="118"/>
      <c r="I608" s="118"/>
      <c r="J608" s="118"/>
      <c r="K608" s="118"/>
      <c r="L608" s="118"/>
      <c r="M608" s="118"/>
      <c r="N608" s="118"/>
      <c r="O608" s="118"/>
      <c r="P608" s="118"/>
      <c r="Q608" s="118"/>
      <c r="R608" s="118"/>
      <c r="T608" s="118"/>
      <c r="V608" s="118"/>
      <c r="W608" s="118"/>
      <c r="X608" s="118"/>
      <c r="Z608" s="118"/>
      <c r="AB608" s="118"/>
      <c r="AC608" s="118"/>
      <c r="AD608" s="118"/>
      <c r="AE608" s="161">
        <f t="shared" si="12"/>
        <v>0</v>
      </c>
      <c r="AG608" s="118"/>
      <c r="AI608" s="183"/>
      <c r="AK608" s="183"/>
      <c r="AM608" s="118"/>
    </row>
    <row r="609" spans="1:39" x14ac:dyDescent="0.3">
      <c r="A609" s="161">
        <v>599</v>
      </c>
      <c r="B609" s="118"/>
      <c r="C609" s="118"/>
      <c r="D609" s="118"/>
      <c r="E609" s="118"/>
      <c r="F609" s="118"/>
      <c r="G609" s="118"/>
      <c r="I609" s="118"/>
      <c r="J609" s="118"/>
      <c r="K609" s="118"/>
      <c r="L609" s="118"/>
      <c r="M609" s="118"/>
      <c r="N609" s="118"/>
      <c r="O609" s="118"/>
      <c r="P609" s="118"/>
      <c r="Q609" s="118"/>
      <c r="R609" s="118"/>
      <c r="T609" s="118"/>
      <c r="V609" s="118"/>
      <c r="W609" s="118"/>
      <c r="X609" s="118"/>
      <c r="Z609" s="118"/>
      <c r="AB609" s="118"/>
      <c r="AC609" s="118"/>
      <c r="AD609" s="118"/>
      <c r="AE609" s="161">
        <f t="shared" si="12"/>
        <v>0</v>
      </c>
      <c r="AG609" s="118"/>
      <c r="AI609" s="183"/>
      <c r="AK609" s="183"/>
      <c r="AM609" s="118"/>
    </row>
    <row r="610" spans="1:39" x14ac:dyDescent="0.3">
      <c r="A610" s="161">
        <v>600</v>
      </c>
      <c r="B610" s="118"/>
      <c r="C610" s="118"/>
      <c r="D610" s="118"/>
      <c r="E610" s="118"/>
      <c r="F610" s="118"/>
      <c r="G610" s="118"/>
      <c r="I610" s="118"/>
      <c r="J610" s="118"/>
      <c r="K610" s="118"/>
      <c r="L610" s="118"/>
      <c r="M610" s="118"/>
      <c r="N610" s="118"/>
      <c r="O610" s="118"/>
      <c r="P610" s="118"/>
      <c r="Q610" s="118"/>
      <c r="R610" s="118"/>
      <c r="T610" s="118"/>
      <c r="V610" s="118"/>
      <c r="W610" s="118"/>
      <c r="X610" s="118"/>
      <c r="Z610" s="118"/>
      <c r="AB610" s="118"/>
      <c r="AC610" s="118"/>
      <c r="AD610" s="118"/>
      <c r="AE610" s="161">
        <f t="shared" si="12"/>
        <v>0</v>
      </c>
      <c r="AG610" s="118"/>
      <c r="AI610" s="183"/>
      <c r="AK610" s="183"/>
      <c r="AM610" s="118"/>
    </row>
    <row r="611" spans="1:39" x14ac:dyDescent="0.3">
      <c r="A611" s="161">
        <v>601</v>
      </c>
      <c r="B611" s="118"/>
      <c r="C611" s="118"/>
      <c r="D611" s="118"/>
      <c r="E611" s="118"/>
      <c r="F611" s="118"/>
      <c r="G611" s="118"/>
      <c r="I611" s="118"/>
      <c r="J611" s="118"/>
      <c r="K611" s="118"/>
      <c r="L611" s="118"/>
      <c r="M611" s="118"/>
      <c r="N611" s="118"/>
      <c r="O611" s="118"/>
      <c r="P611" s="118"/>
      <c r="Q611" s="118"/>
      <c r="R611" s="118"/>
      <c r="T611" s="118"/>
      <c r="V611" s="118"/>
      <c r="W611" s="118"/>
      <c r="X611" s="118"/>
      <c r="Z611" s="118"/>
      <c r="AB611" s="118"/>
      <c r="AC611" s="118"/>
      <c r="AD611" s="118"/>
      <c r="AE611" s="161">
        <f t="shared" si="12"/>
        <v>0</v>
      </c>
      <c r="AG611" s="118"/>
      <c r="AI611" s="183"/>
      <c r="AK611" s="183"/>
      <c r="AM611" s="118"/>
    </row>
    <row r="612" spans="1:39" x14ac:dyDescent="0.3">
      <c r="A612" s="161">
        <v>602</v>
      </c>
      <c r="B612" s="118"/>
      <c r="C612" s="118"/>
      <c r="D612" s="118"/>
      <c r="E612" s="118"/>
      <c r="F612" s="118"/>
      <c r="G612" s="118"/>
      <c r="I612" s="118"/>
      <c r="J612" s="118"/>
      <c r="K612" s="118"/>
      <c r="L612" s="118"/>
      <c r="M612" s="118"/>
      <c r="N612" s="118"/>
      <c r="O612" s="118"/>
      <c r="P612" s="118"/>
      <c r="Q612" s="118"/>
      <c r="R612" s="118"/>
      <c r="T612" s="118"/>
      <c r="V612" s="118"/>
      <c r="W612" s="118"/>
      <c r="X612" s="118"/>
      <c r="Z612" s="118"/>
      <c r="AB612" s="118"/>
      <c r="AC612" s="118"/>
      <c r="AD612" s="118"/>
      <c r="AE612" s="161">
        <f t="shared" si="12"/>
        <v>0</v>
      </c>
      <c r="AG612" s="118"/>
      <c r="AI612" s="183"/>
      <c r="AK612" s="183"/>
      <c r="AM612" s="118"/>
    </row>
    <row r="613" spans="1:39" x14ac:dyDescent="0.3">
      <c r="A613" s="161">
        <v>603</v>
      </c>
      <c r="B613" s="118"/>
      <c r="C613" s="118"/>
      <c r="D613" s="118"/>
      <c r="E613" s="118"/>
      <c r="F613" s="118"/>
      <c r="G613" s="118"/>
      <c r="I613" s="118"/>
      <c r="J613" s="118"/>
      <c r="K613" s="118"/>
      <c r="L613" s="118"/>
      <c r="M613" s="118"/>
      <c r="N613" s="118"/>
      <c r="O613" s="118"/>
      <c r="P613" s="118"/>
      <c r="Q613" s="118"/>
      <c r="R613" s="118"/>
      <c r="T613" s="118"/>
      <c r="V613" s="118"/>
      <c r="W613" s="118"/>
      <c r="X613" s="118"/>
      <c r="Z613" s="118"/>
      <c r="AB613" s="118"/>
      <c r="AC613" s="118"/>
      <c r="AD613" s="118"/>
      <c r="AE613" s="161">
        <f t="shared" si="12"/>
        <v>0</v>
      </c>
      <c r="AG613" s="118"/>
      <c r="AI613" s="183"/>
      <c r="AK613" s="183"/>
      <c r="AM613" s="118"/>
    </row>
    <row r="614" spans="1:39" x14ac:dyDescent="0.3">
      <c r="A614" s="161">
        <v>604</v>
      </c>
      <c r="B614" s="118"/>
      <c r="C614" s="118"/>
      <c r="D614" s="118"/>
      <c r="E614" s="118"/>
      <c r="F614" s="118"/>
      <c r="G614" s="118"/>
      <c r="I614" s="118"/>
      <c r="J614" s="118"/>
      <c r="K614" s="118"/>
      <c r="L614" s="118"/>
      <c r="M614" s="118"/>
      <c r="N614" s="118"/>
      <c r="O614" s="118"/>
      <c r="P614" s="118"/>
      <c r="Q614" s="118"/>
      <c r="R614" s="118"/>
      <c r="T614" s="118"/>
      <c r="V614" s="118"/>
      <c r="W614" s="118"/>
      <c r="X614" s="118"/>
      <c r="Z614" s="118"/>
      <c r="AB614" s="118"/>
      <c r="AC614" s="118"/>
      <c r="AD614" s="118"/>
      <c r="AE614" s="161">
        <f t="shared" si="12"/>
        <v>0</v>
      </c>
      <c r="AG614" s="118"/>
      <c r="AI614" s="183"/>
      <c r="AK614" s="183"/>
      <c r="AM614" s="118"/>
    </row>
    <row r="615" spans="1:39" x14ac:dyDescent="0.3">
      <c r="A615" s="161">
        <v>605</v>
      </c>
      <c r="B615" s="118"/>
      <c r="C615" s="118"/>
      <c r="D615" s="118"/>
      <c r="E615" s="118"/>
      <c r="F615" s="118"/>
      <c r="G615" s="118"/>
      <c r="I615" s="118"/>
      <c r="J615" s="118"/>
      <c r="K615" s="118"/>
      <c r="L615" s="118"/>
      <c r="M615" s="118"/>
      <c r="N615" s="118"/>
      <c r="O615" s="118"/>
      <c r="P615" s="118"/>
      <c r="Q615" s="118"/>
      <c r="R615" s="118"/>
      <c r="T615" s="118"/>
      <c r="V615" s="118"/>
      <c r="W615" s="118"/>
      <c r="X615" s="118"/>
      <c r="Z615" s="118"/>
      <c r="AB615" s="118"/>
      <c r="AC615" s="118"/>
      <c r="AD615" s="118"/>
      <c r="AE615" s="161">
        <f t="shared" si="12"/>
        <v>0</v>
      </c>
      <c r="AG615" s="118"/>
      <c r="AI615" s="183"/>
      <c r="AK615" s="183"/>
      <c r="AM615" s="118"/>
    </row>
    <row r="616" spans="1:39" x14ac:dyDescent="0.3">
      <c r="A616" s="161">
        <v>606</v>
      </c>
      <c r="B616" s="118"/>
      <c r="C616" s="118"/>
      <c r="D616" s="118"/>
      <c r="E616" s="118"/>
      <c r="F616" s="118"/>
      <c r="G616" s="118"/>
      <c r="I616" s="118"/>
      <c r="J616" s="118"/>
      <c r="K616" s="118"/>
      <c r="L616" s="118"/>
      <c r="M616" s="118"/>
      <c r="N616" s="118"/>
      <c r="O616" s="118"/>
      <c r="P616" s="118"/>
      <c r="Q616" s="118"/>
      <c r="R616" s="118"/>
      <c r="T616" s="118"/>
      <c r="V616" s="118"/>
      <c r="W616" s="118"/>
      <c r="X616" s="118"/>
      <c r="Z616" s="118"/>
      <c r="AB616" s="118"/>
      <c r="AC616" s="118"/>
      <c r="AD616" s="118"/>
      <c r="AE616" s="161">
        <f t="shared" si="12"/>
        <v>0</v>
      </c>
      <c r="AG616" s="118"/>
      <c r="AI616" s="183"/>
      <c r="AK616" s="183"/>
      <c r="AM616" s="118"/>
    </row>
    <row r="617" spans="1:39" x14ac:dyDescent="0.3">
      <c r="A617" s="161">
        <v>607</v>
      </c>
      <c r="B617" s="118"/>
      <c r="C617" s="118"/>
      <c r="D617" s="118"/>
      <c r="E617" s="118"/>
      <c r="F617" s="118"/>
      <c r="G617" s="118"/>
      <c r="I617" s="118"/>
      <c r="J617" s="118"/>
      <c r="K617" s="118"/>
      <c r="L617" s="118"/>
      <c r="M617" s="118"/>
      <c r="N617" s="118"/>
      <c r="O617" s="118"/>
      <c r="P617" s="118"/>
      <c r="Q617" s="118"/>
      <c r="R617" s="118"/>
      <c r="T617" s="118"/>
      <c r="V617" s="118"/>
      <c r="W617" s="118"/>
      <c r="X617" s="118"/>
      <c r="Z617" s="118"/>
      <c r="AB617" s="118"/>
      <c r="AC617" s="118"/>
      <c r="AD617" s="118"/>
      <c r="AE617" s="161">
        <f t="shared" si="12"/>
        <v>0</v>
      </c>
      <c r="AG617" s="118"/>
      <c r="AI617" s="183"/>
      <c r="AK617" s="183"/>
      <c r="AM617" s="118"/>
    </row>
    <row r="618" spans="1:39" x14ac:dyDescent="0.3">
      <c r="A618" s="161">
        <v>608</v>
      </c>
      <c r="B618" s="118"/>
      <c r="C618" s="118"/>
      <c r="D618" s="118"/>
      <c r="E618" s="118"/>
      <c r="F618" s="118"/>
      <c r="G618" s="118"/>
      <c r="I618" s="118"/>
      <c r="J618" s="118"/>
      <c r="K618" s="118"/>
      <c r="L618" s="118"/>
      <c r="M618" s="118"/>
      <c r="N618" s="118"/>
      <c r="O618" s="118"/>
      <c r="P618" s="118"/>
      <c r="Q618" s="118"/>
      <c r="R618" s="118"/>
      <c r="T618" s="118"/>
      <c r="V618" s="118"/>
      <c r="W618" s="118"/>
      <c r="X618" s="118"/>
      <c r="Z618" s="118"/>
      <c r="AB618" s="118"/>
      <c r="AC618" s="118"/>
      <c r="AD618" s="118"/>
      <c r="AE618" s="161">
        <f t="shared" si="12"/>
        <v>0</v>
      </c>
      <c r="AG618" s="118"/>
      <c r="AI618" s="183"/>
      <c r="AK618" s="183"/>
      <c r="AM618" s="118"/>
    </row>
    <row r="619" spans="1:39" x14ac:dyDescent="0.3">
      <c r="A619" s="161">
        <v>609</v>
      </c>
      <c r="B619" s="118"/>
      <c r="C619" s="118"/>
      <c r="D619" s="118"/>
      <c r="E619" s="118"/>
      <c r="F619" s="118"/>
      <c r="G619" s="118"/>
      <c r="I619" s="118"/>
      <c r="J619" s="118"/>
      <c r="K619" s="118"/>
      <c r="L619" s="118"/>
      <c r="M619" s="118"/>
      <c r="N619" s="118"/>
      <c r="O619" s="118"/>
      <c r="P619" s="118"/>
      <c r="Q619" s="118"/>
      <c r="R619" s="118"/>
      <c r="T619" s="118"/>
      <c r="V619" s="118"/>
      <c r="W619" s="118"/>
      <c r="X619" s="118"/>
      <c r="Z619" s="118"/>
      <c r="AB619" s="118"/>
      <c r="AC619" s="118"/>
      <c r="AD619" s="118"/>
      <c r="AE619" s="161">
        <f t="shared" si="12"/>
        <v>0</v>
      </c>
      <c r="AG619" s="118"/>
      <c r="AI619" s="183"/>
      <c r="AK619" s="183"/>
      <c r="AM619" s="118"/>
    </row>
    <row r="620" spans="1:39" x14ac:dyDescent="0.3">
      <c r="A620" s="161">
        <v>610</v>
      </c>
      <c r="B620" s="118"/>
      <c r="C620" s="118"/>
      <c r="D620" s="118"/>
      <c r="E620" s="118"/>
      <c r="F620" s="118"/>
      <c r="G620" s="118"/>
      <c r="I620" s="118"/>
      <c r="J620" s="118"/>
      <c r="K620" s="118"/>
      <c r="L620" s="118"/>
      <c r="M620" s="118"/>
      <c r="N620" s="118"/>
      <c r="O620" s="118"/>
      <c r="P620" s="118"/>
      <c r="Q620" s="118"/>
      <c r="R620" s="118"/>
      <c r="T620" s="118"/>
      <c r="V620" s="118"/>
      <c r="W620" s="118"/>
      <c r="X620" s="118"/>
      <c r="Z620" s="118"/>
      <c r="AB620" s="118"/>
      <c r="AC620" s="118"/>
      <c r="AD620" s="118"/>
      <c r="AE620" s="161">
        <f t="shared" si="12"/>
        <v>0</v>
      </c>
      <c r="AG620" s="118"/>
      <c r="AI620" s="183"/>
      <c r="AK620" s="183"/>
      <c r="AM620" s="118"/>
    </row>
    <row r="621" spans="1:39" x14ac:dyDescent="0.3">
      <c r="A621" s="161">
        <v>611</v>
      </c>
      <c r="B621" s="118"/>
      <c r="C621" s="118"/>
      <c r="D621" s="118"/>
      <c r="E621" s="118"/>
      <c r="F621" s="118"/>
      <c r="G621" s="118"/>
      <c r="I621" s="118"/>
      <c r="J621" s="118"/>
      <c r="K621" s="118"/>
      <c r="L621" s="118"/>
      <c r="M621" s="118"/>
      <c r="N621" s="118"/>
      <c r="O621" s="118"/>
      <c r="P621" s="118"/>
      <c r="Q621" s="118"/>
      <c r="R621" s="118"/>
      <c r="T621" s="118"/>
      <c r="V621" s="118"/>
      <c r="W621" s="118"/>
      <c r="X621" s="118"/>
      <c r="Z621" s="118"/>
      <c r="AB621" s="118"/>
      <c r="AC621" s="118"/>
      <c r="AD621" s="118"/>
      <c r="AE621" s="161">
        <f t="shared" si="12"/>
        <v>0</v>
      </c>
      <c r="AG621" s="118"/>
      <c r="AI621" s="183"/>
      <c r="AK621" s="183"/>
      <c r="AM621" s="118"/>
    </row>
    <row r="622" spans="1:39" x14ac:dyDescent="0.3">
      <c r="A622" s="161">
        <v>612</v>
      </c>
      <c r="B622" s="118"/>
      <c r="C622" s="118"/>
      <c r="D622" s="118"/>
      <c r="E622" s="118"/>
      <c r="F622" s="118"/>
      <c r="G622" s="118"/>
      <c r="I622" s="118"/>
      <c r="J622" s="118"/>
      <c r="K622" s="118"/>
      <c r="L622" s="118"/>
      <c r="M622" s="118"/>
      <c r="N622" s="118"/>
      <c r="O622" s="118"/>
      <c r="P622" s="118"/>
      <c r="Q622" s="118"/>
      <c r="R622" s="118"/>
      <c r="T622" s="118"/>
      <c r="V622" s="118"/>
      <c r="W622" s="118"/>
      <c r="X622" s="118"/>
      <c r="Z622" s="118"/>
      <c r="AB622" s="118"/>
      <c r="AC622" s="118"/>
      <c r="AD622" s="118"/>
      <c r="AE622" s="161">
        <f t="shared" si="12"/>
        <v>0</v>
      </c>
      <c r="AG622" s="118"/>
      <c r="AI622" s="183"/>
      <c r="AK622" s="183"/>
      <c r="AM622" s="118"/>
    </row>
    <row r="623" spans="1:39" x14ac:dyDescent="0.3">
      <c r="A623" s="161">
        <v>613</v>
      </c>
      <c r="B623" s="118"/>
      <c r="C623" s="118"/>
      <c r="D623" s="118"/>
      <c r="E623" s="118"/>
      <c r="F623" s="118"/>
      <c r="G623" s="118"/>
      <c r="I623" s="118"/>
      <c r="J623" s="118"/>
      <c r="K623" s="118"/>
      <c r="L623" s="118"/>
      <c r="M623" s="118"/>
      <c r="N623" s="118"/>
      <c r="O623" s="118"/>
      <c r="P623" s="118"/>
      <c r="Q623" s="118"/>
      <c r="R623" s="118"/>
      <c r="T623" s="118"/>
      <c r="V623" s="118"/>
      <c r="W623" s="118"/>
      <c r="X623" s="118"/>
      <c r="Z623" s="118"/>
      <c r="AB623" s="118"/>
      <c r="AC623" s="118"/>
      <c r="AD623" s="118"/>
      <c r="AE623" s="161">
        <f t="shared" si="12"/>
        <v>0</v>
      </c>
      <c r="AG623" s="118"/>
      <c r="AI623" s="183"/>
      <c r="AK623" s="183"/>
      <c r="AM623" s="118"/>
    </row>
    <row r="624" spans="1:39" x14ac:dyDescent="0.3">
      <c r="A624" s="161">
        <v>614</v>
      </c>
      <c r="B624" s="118"/>
      <c r="C624" s="118"/>
      <c r="D624" s="118"/>
      <c r="E624" s="118"/>
      <c r="F624" s="118"/>
      <c r="G624" s="118"/>
      <c r="I624" s="118"/>
      <c r="J624" s="118"/>
      <c r="K624" s="118"/>
      <c r="L624" s="118"/>
      <c r="M624" s="118"/>
      <c r="N624" s="118"/>
      <c r="O624" s="118"/>
      <c r="P624" s="118"/>
      <c r="Q624" s="118"/>
      <c r="R624" s="118"/>
      <c r="T624" s="118"/>
      <c r="V624" s="118"/>
      <c r="W624" s="118"/>
      <c r="X624" s="118"/>
      <c r="Z624" s="118"/>
      <c r="AB624" s="118"/>
      <c r="AC624" s="118"/>
      <c r="AD624" s="118"/>
      <c r="AE624" s="161">
        <f t="shared" si="12"/>
        <v>0</v>
      </c>
      <c r="AG624" s="118"/>
      <c r="AI624" s="183"/>
      <c r="AK624" s="183"/>
      <c r="AM624" s="118"/>
    </row>
    <row r="625" spans="1:39" x14ac:dyDescent="0.3">
      <c r="A625" s="161">
        <v>615</v>
      </c>
      <c r="B625" s="118"/>
      <c r="C625" s="118"/>
      <c r="D625" s="118"/>
      <c r="E625" s="118"/>
      <c r="F625" s="118"/>
      <c r="G625" s="118"/>
      <c r="I625" s="118"/>
      <c r="J625" s="118"/>
      <c r="K625" s="118"/>
      <c r="L625" s="118"/>
      <c r="M625" s="118"/>
      <c r="N625" s="118"/>
      <c r="O625" s="118"/>
      <c r="P625" s="118"/>
      <c r="Q625" s="118"/>
      <c r="R625" s="118"/>
      <c r="T625" s="118"/>
      <c r="V625" s="118"/>
      <c r="W625" s="118"/>
      <c r="X625" s="118"/>
      <c r="Z625" s="118"/>
      <c r="AB625" s="118"/>
      <c r="AC625" s="118"/>
      <c r="AD625" s="118"/>
      <c r="AE625" s="161">
        <f t="shared" si="12"/>
        <v>0</v>
      </c>
      <c r="AG625" s="118"/>
      <c r="AI625" s="183"/>
      <c r="AK625" s="183"/>
      <c r="AM625" s="118"/>
    </row>
    <row r="626" spans="1:39" x14ac:dyDescent="0.3">
      <c r="A626" s="161">
        <v>616</v>
      </c>
      <c r="B626" s="118"/>
      <c r="C626" s="118"/>
      <c r="D626" s="118"/>
      <c r="E626" s="118"/>
      <c r="F626" s="118"/>
      <c r="G626" s="118"/>
      <c r="I626" s="118"/>
      <c r="J626" s="118"/>
      <c r="K626" s="118"/>
      <c r="L626" s="118"/>
      <c r="M626" s="118"/>
      <c r="N626" s="118"/>
      <c r="O626" s="118"/>
      <c r="P626" s="118"/>
      <c r="Q626" s="118"/>
      <c r="R626" s="118"/>
      <c r="T626" s="118"/>
      <c r="V626" s="118"/>
      <c r="W626" s="118"/>
      <c r="X626" s="118"/>
      <c r="Z626" s="118"/>
      <c r="AB626" s="118"/>
      <c r="AC626" s="118"/>
      <c r="AD626" s="118"/>
      <c r="AE626" s="161">
        <f t="shared" si="12"/>
        <v>0</v>
      </c>
      <c r="AG626" s="118"/>
      <c r="AI626" s="183"/>
      <c r="AK626" s="183"/>
      <c r="AM626" s="118"/>
    </row>
    <row r="627" spans="1:39" x14ac:dyDescent="0.3">
      <c r="A627" s="161">
        <v>617</v>
      </c>
      <c r="B627" s="118"/>
      <c r="C627" s="118"/>
      <c r="D627" s="118"/>
      <c r="E627" s="118"/>
      <c r="F627" s="118"/>
      <c r="G627" s="118"/>
      <c r="I627" s="118"/>
      <c r="J627" s="118"/>
      <c r="K627" s="118"/>
      <c r="L627" s="118"/>
      <c r="M627" s="118"/>
      <c r="N627" s="118"/>
      <c r="O627" s="118"/>
      <c r="P627" s="118"/>
      <c r="Q627" s="118"/>
      <c r="R627" s="118"/>
      <c r="T627" s="118"/>
      <c r="V627" s="118"/>
      <c r="W627" s="118"/>
      <c r="X627" s="118"/>
      <c r="Z627" s="118"/>
      <c r="AB627" s="118"/>
      <c r="AC627" s="118"/>
      <c r="AD627" s="118"/>
      <c r="AE627" s="161">
        <f t="shared" si="12"/>
        <v>0</v>
      </c>
      <c r="AG627" s="118"/>
      <c r="AI627" s="183"/>
      <c r="AK627" s="183"/>
      <c r="AM627" s="118"/>
    </row>
    <row r="628" spans="1:39" x14ac:dyDescent="0.3">
      <c r="A628" s="161">
        <v>618</v>
      </c>
      <c r="B628" s="118"/>
      <c r="C628" s="118"/>
      <c r="D628" s="118"/>
      <c r="E628" s="118"/>
      <c r="F628" s="118"/>
      <c r="G628" s="118"/>
      <c r="I628" s="118"/>
      <c r="J628" s="118"/>
      <c r="K628" s="118"/>
      <c r="L628" s="118"/>
      <c r="M628" s="118"/>
      <c r="N628" s="118"/>
      <c r="O628" s="118"/>
      <c r="P628" s="118"/>
      <c r="Q628" s="118"/>
      <c r="R628" s="118"/>
      <c r="T628" s="118"/>
      <c r="V628" s="118"/>
      <c r="W628" s="118"/>
      <c r="X628" s="118"/>
      <c r="Z628" s="118"/>
      <c r="AB628" s="118"/>
      <c r="AC628" s="118"/>
      <c r="AD628" s="118"/>
      <c r="AE628" s="161">
        <f t="shared" si="12"/>
        <v>0</v>
      </c>
      <c r="AG628" s="118"/>
      <c r="AI628" s="183"/>
      <c r="AK628" s="183"/>
      <c r="AM628" s="118"/>
    </row>
    <row r="629" spans="1:39" x14ac:dyDescent="0.3">
      <c r="A629" s="161">
        <v>619</v>
      </c>
      <c r="B629" s="118"/>
      <c r="C629" s="118"/>
      <c r="D629" s="118"/>
      <c r="E629" s="118"/>
      <c r="F629" s="118"/>
      <c r="G629" s="118"/>
      <c r="I629" s="118"/>
      <c r="J629" s="118"/>
      <c r="K629" s="118"/>
      <c r="L629" s="118"/>
      <c r="M629" s="118"/>
      <c r="N629" s="118"/>
      <c r="O629" s="118"/>
      <c r="P629" s="118"/>
      <c r="Q629" s="118"/>
      <c r="R629" s="118"/>
      <c r="T629" s="118"/>
      <c r="V629" s="118"/>
      <c r="W629" s="118"/>
      <c r="X629" s="118"/>
      <c r="Z629" s="118"/>
      <c r="AB629" s="118"/>
      <c r="AC629" s="118"/>
      <c r="AD629" s="118"/>
      <c r="AE629" s="161">
        <f t="shared" si="12"/>
        <v>0</v>
      </c>
      <c r="AG629" s="118"/>
      <c r="AI629" s="183"/>
      <c r="AK629" s="183"/>
      <c r="AM629" s="118"/>
    </row>
    <row r="630" spans="1:39" x14ac:dyDescent="0.3">
      <c r="A630" s="161">
        <v>620</v>
      </c>
      <c r="B630" s="118"/>
      <c r="C630" s="118"/>
      <c r="D630" s="118"/>
      <c r="E630" s="118"/>
      <c r="F630" s="118"/>
      <c r="G630" s="118"/>
      <c r="I630" s="118"/>
      <c r="J630" s="118"/>
      <c r="K630" s="118"/>
      <c r="L630" s="118"/>
      <c r="M630" s="118"/>
      <c r="N630" s="118"/>
      <c r="O630" s="118"/>
      <c r="P630" s="118"/>
      <c r="Q630" s="118"/>
      <c r="R630" s="118"/>
      <c r="T630" s="118"/>
      <c r="V630" s="118"/>
      <c r="W630" s="118"/>
      <c r="X630" s="118"/>
      <c r="Z630" s="118"/>
      <c r="AB630" s="118"/>
      <c r="AC630" s="118"/>
      <c r="AD630" s="118"/>
      <c r="AE630" s="161">
        <f t="shared" si="12"/>
        <v>0</v>
      </c>
      <c r="AG630" s="118"/>
      <c r="AI630" s="183"/>
      <c r="AK630" s="183"/>
      <c r="AM630" s="118"/>
    </row>
    <row r="631" spans="1:39" x14ac:dyDescent="0.3">
      <c r="A631" s="161">
        <v>621</v>
      </c>
      <c r="B631" s="118"/>
      <c r="C631" s="118"/>
      <c r="D631" s="118"/>
      <c r="E631" s="118"/>
      <c r="F631" s="118"/>
      <c r="G631" s="118"/>
      <c r="I631" s="118"/>
      <c r="J631" s="118"/>
      <c r="K631" s="118"/>
      <c r="L631" s="118"/>
      <c r="M631" s="118"/>
      <c r="N631" s="118"/>
      <c r="O631" s="118"/>
      <c r="P631" s="118"/>
      <c r="Q631" s="118"/>
      <c r="R631" s="118"/>
      <c r="T631" s="118"/>
      <c r="V631" s="118"/>
      <c r="W631" s="118"/>
      <c r="X631" s="118"/>
      <c r="Z631" s="118"/>
      <c r="AB631" s="118"/>
      <c r="AC631" s="118"/>
      <c r="AD631" s="118"/>
      <c r="AE631" s="161">
        <f t="shared" si="12"/>
        <v>0</v>
      </c>
      <c r="AG631" s="118"/>
      <c r="AI631" s="183"/>
      <c r="AK631" s="183"/>
      <c r="AM631" s="118"/>
    </row>
    <row r="632" spans="1:39" x14ac:dyDescent="0.3">
      <c r="A632" s="161">
        <v>622</v>
      </c>
      <c r="B632" s="118"/>
      <c r="C632" s="118"/>
      <c r="D632" s="118"/>
      <c r="E632" s="118"/>
      <c r="F632" s="118"/>
      <c r="G632" s="118"/>
      <c r="I632" s="118"/>
      <c r="J632" s="118"/>
      <c r="K632" s="118"/>
      <c r="L632" s="118"/>
      <c r="M632" s="118"/>
      <c r="N632" s="118"/>
      <c r="O632" s="118"/>
      <c r="P632" s="118"/>
      <c r="Q632" s="118"/>
      <c r="R632" s="118"/>
      <c r="T632" s="118"/>
      <c r="V632" s="118"/>
      <c r="W632" s="118"/>
      <c r="X632" s="118"/>
      <c r="Z632" s="118"/>
      <c r="AB632" s="118"/>
      <c r="AC632" s="118"/>
      <c r="AD632" s="118"/>
      <c r="AE632" s="161">
        <f t="shared" si="12"/>
        <v>0</v>
      </c>
      <c r="AG632" s="118"/>
      <c r="AI632" s="183"/>
      <c r="AK632" s="183"/>
      <c r="AM632" s="118"/>
    </row>
    <row r="633" spans="1:39" x14ac:dyDescent="0.3">
      <c r="A633" s="161">
        <v>623</v>
      </c>
      <c r="B633" s="118"/>
      <c r="C633" s="118"/>
      <c r="D633" s="118"/>
      <c r="E633" s="118"/>
      <c r="F633" s="118"/>
      <c r="G633" s="118"/>
      <c r="I633" s="118"/>
      <c r="J633" s="118"/>
      <c r="K633" s="118"/>
      <c r="L633" s="118"/>
      <c r="M633" s="118"/>
      <c r="N633" s="118"/>
      <c r="O633" s="118"/>
      <c r="P633" s="118"/>
      <c r="Q633" s="118"/>
      <c r="R633" s="118"/>
      <c r="T633" s="118"/>
      <c r="V633" s="118"/>
      <c r="W633" s="118"/>
      <c r="X633" s="118"/>
      <c r="Z633" s="118"/>
      <c r="AB633" s="118"/>
      <c r="AC633" s="118"/>
      <c r="AD633" s="118"/>
      <c r="AE633" s="161">
        <f t="shared" si="12"/>
        <v>0</v>
      </c>
      <c r="AG633" s="118"/>
      <c r="AI633" s="183"/>
      <c r="AK633" s="183"/>
      <c r="AM633" s="118"/>
    </row>
    <row r="634" spans="1:39" x14ac:dyDescent="0.3">
      <c r="A634" s="161">
        <v>624</v>
      </c>
      <c r="B634" s="118"/>
      <c r="C634" s="118"/>
      <c r="D634" s="118"/>
      <c r="E634" s="118"/>
      <c r="F634" s="118"/>
      <c r="G634" s="118"/>
      <c r="I634" s="118"/>
      <c r="J634" s="118"/>
      <c r="K634" s="118"/>
      <c r="L634" s="118"/>
      <c r="M634" s="118"/>
      <c r="N634" s="118"/>
      <c r="O634" s="118"/>
      <c r="P634" s="118"/>
      <c r="Q634" s="118"/>
      <c r="R634" s="118"/>
      <c r="T634" s="118"/>
      <c r="V634" s="118"/>
      <c r="W634" s="118"/>
      <c r="X634" s="118"/>
      <c r="Z634" s="118"/>
      <c r="AB634" s="118"/>
      <c r="AC634" s="118"/>
      <c r="AD634" s="118"/>
      <c r="AE634" s="161">
        <f t="shared" si="12"/>
        <v>0</v>
      </c>
      <c r="AG634" s="118"/>
      <c r="AI634" s="183"/>
      <c r="AK634" s="183"/>
      <c r="AM634" s="118"/>
    </row>
    <row r="635" spans="1:39" x14ac:dyDescent="0.3">
      <c r="A635" s="161">
        <v>625</v>
      </c>
      <c r="B635" s="118"/>
      <c r="C635" s="118"/>
      <c r="D635" s="118"/>
      <c r="E635" s="118"/>
      <c r="F635" s="118"/>
      <c r="G635" s="118"/>
      <c r="I635" s="118"/>
      <c r="J635" s="118"/>
      <c r="K635" s="118"/>
      <c r="L635" s="118"/>
      <c r="M635" s="118"/>
      <c r="N635" s="118"/>
      <c r="O635" s="118"/>
      <c r="P635" s="118"/>
      <c r="Q635" s="118"/>
      <c r="R635" s="118"/>
      <c r="T635" s="118"/>
      <c r="V635" s="118"/>
      <c r="W635" s="118"/>
      <c r="X635" s="118"/>
      <c r="Z635" s="118"/>
      <c r="AB635" s="118"/>
      <c r="AC635" s="118"/>
      <c r="AD635" s="118"/>
      <c r="AE635" s="161">
        <f t="shared" si="12"/>
        <v>0</v>
      </c>
      <c r="AG635" s="118"/>
      <c r="AI635" s="183"/>
      <c r="AK635" s="183"/>
      <c r="AM635" s="118"/>
    </row>
    <row r="636" spans="1:39" x14ac:dyDescent="0.3">
      <c r="A636" s="161">
        <v>626</v>
      </c>
      <c r="B636" s="118"/>
      <c r="C636" s="118"/>
      <c r="D636" s="118"/>
      <c r="E636" s="118"/>
      <c r="F636" s="118"/>
      <c r="G636" s="118"/>
      <c r="I636" s="118"/>
      <c r="J636" s="118"/>
      <c r="K636" s="118"/>
      <c r="L636" s="118"/>
      <c r="M636" s="118"/>
      <c r="N636" s="118"/>
      <c r="O636" s="118"/>
      <c r="P636" s="118"/>
      <c r="Q636" s="118"/>
      <c r="R636" s="118"/>
      <c r="T636" s="118"/>
      <c r="V636" s="118"/>
      <c r="W636" s="118"/>
      <c r="X636" s="118"/>
      <c r="Z636" s="118"/>
      <c r="AB636" s="118"/>
      <c r="AC636" s="118"/>
      <c r="AD636" s="118"/>
      <c r="AE636" s="161">
        <f t="shared" si="12"/>
        <v>0</v>
      </c>
      <c r="AG636" s="118"/>
      <c r="AI636" s="183"/>
      <c r="AK636" s="183"/>
      <c r="AM636" s="118"/>
    </row>
    <row r="637" spans="1:39" x14ac:dyDescent="0.3">
      <c r="A637" s="161">
        <v>627</v>
      </c>
      <c r="B637" s="118"/>
      <c r="C637" s="118"/>
      <c r="D637" s="118"/>
      <c r="E637" s="118"/>
      <c r="F637" s="118"/>
      <c r="G637" s="118"/>
      <c r="I637" s="118"/>
      <c r="J637" s="118"/>
      <c r="K637" s="118"/>
      <c r="L637" s="118"/>
      <c r="M637" s="118"/>
      <c r="N637" s="118"/>
      <c r="O637" s="118"/>
      <c r="P637" s="118"/>
      <c r="Q637" s="118"/>
      <c r="R637" s="118"/>
      <c r="T637" s="118"/>
      <c r="V637" s="118"/>
      <c r="W637" s="118"/>
      <c r="X637" s="118"/>
      <c r="Z637" s="118"/>
      <c r="AB637" s="118"/>
      <c r="AC637" s="118"/>
      <c r="AD637" s="118"/>
      <c r="AE637" s="161">
        <f t="shared" si="12"/>
        <v>0</v>
      </c>
      <c r="AG637" s="118"/>
      <c r="AI637" s="183"/>
      <c r="AK637" s="183"/>
      <c r="AM637" s="118"/>
    </row>
    <row r="638" spans="1:39" x14ac:dyDescent="0.3">
      <c r="A638" s="161">
        <v>628</v>
      </c>
      <c r="B638" s="118"/>
      <c r="C638" s="118"/>
      <c r="D638" s="118"/>
      <c r="E638" s="118"/>
      <c r="F638" s="118"/>
      <c r="G638" s="118"/>
      <c r="I638" s="118"/>
      <c r="J638" s="118"/>
      <c r="K638" s="118"/>
      <c r="L638" s="118"/>
      <c r="M638" s="118"/>
      <c r="N638" s="118"/>
      <c r="O638" s="118"/>
      <c r="P638" s="118"/>
      <c r="Q638" s="118"/>
      <c r="R638" s="118"/>
      <c r="T638" s="118"/>
      <c r="V638" s="118"/>
      <c r="W638" s="118"/>
      <c r="X638" s="118"/>
      <c r="Z638" s="118"/>
      <c r="AB638" s="118"/>
      <c r="AC638" s="118"/>
      <c r="AD638" s="118"/>
      <c r="AE638" s="161">
        <f t="shared" si="12"/>
        <v>0</v>
      </c>
      <c r="AG638" s="118"/>
      <c r="AI638" s="183"/>
      <c r="AK638" s="183"/>
      <c r="AM638" s="118"/>
    </row>
    <row r="639" spans="1:39" x14ac:dyDescent="0.3">
      <c r="A639" s="161">
        <v>629</v>
      </c>
      <c r="B639" s="118"/>
      <c r="C639" s="118"/>
      <c r="D639" s="118"/>
      <c r="E639" s="118"/>
      <c r="F639" s="118"/>
      <c r="G639" s="118"/>
      <c r="I639" s="118"/>
      <c r="J639" s="118"/>
      <c r="K639" s="118"/>
      <c r="L639" s="118"/>
      <c r="M639" s="118"/>
      <c r="N639" s="118"/>
      <c r="O639" s="118"/>
      <c r="P639" s="118"/>
      <c r="Q639" s="118"/>
      <c r="R639" s="118"/>
      <c r="T639" s="118"/>
      <c r="V639" s="118"/>
      <c r="W639" s="118"/>
      <c r="X639" s="118"/>
      <c r="Z639" s="118"/>
      <c r="AB639" s="118"/>
      <c r="AC639" s="118"/>
      <c r="AD639" s="118"/>
      <c r="AE639" s="161">
        <f t="shared" si="12"/>
        <v>0</v>
      </c>
      <c r="AG639" s="118"/>
      <c r="AI639" s="183"/>
      <c r="AK639" s="183"/>
      <c r="AM639" s="118"/>
    </row>
    <row r="640" spans="1:39" x14ac:dyDescent="0.3">
      <c r="A640" s="161">
        <v>630</v>
      </c>
      <c r="B640" s="118"/>
      <c r="C640" s="118"/>
      <c r="D640" s="118"/>
      <c r="E640" s="118"/>
      <c r="F640" s="118"/>
      <c r="G640" s="118"/>
      <c r="I640" s="118"/>
      <c r="J640" s="118"/>
      <c r="K640" s="118"/>
      <c r="L640" s="118"/>
      <c r="M640" s="118"/>
      <c r="N640" s="118"/>
      <c r="O640" s="118"/>
      <c r="P640" s="118"/>
      <c r="Q640" s="118"/>
      <c r="R640" s="118"/>
      <c r="T640" s="118"/>
      <c r="V640" s="118"/>
      <c r="W640" s="118"/>
      <c r="X640" s="118"/>
      <c r="Z640" s="118"/>
      <c r="AB640" s="118"/>
      <c r="AC640" s="118"/>
      <c r="AD640" s="118"/>
      <c r="AE640" s="161">
        <f t="shared" si="12"/>
        <v>0</v>
      </c>
      <c r="AG640" s="118"/>
      <c r="AI640" s="183"/>
      <c r="AK640" s="183"/>
      <c r="AM640" s="118"/>
    </row>
    <row r="641" spans="1:39" x14ac:dyDescent="0.3">
      <c r="A641" s="161">
        <v>631</v>
      </c>
      <c r="B641" s="118"/>
      <c r="C641" s="118"/>
      <c r="D641" s="118"/>
      <c r="E641" s="118"/>
      <c r="F641" s="118"/>
      <c r="G641" s="118"/>
      <c r="I641" s="118"/>
      <c r="J641" s="118"/>
      <c r="K641" s="118"/>
      <c r="L641" s="118"/>
      <c r="M641" s="118"/>
      <c r="N641" s="118"/>
      <c r="O641" s="118"/>
      <c r="P641" s="118"/>
      <c r="Q641" s="118"/>
      <c r="R641" s="118"/>
      <c r="T641" s="118"/>
      <c r="V641" s="118"/>
      <c r="W641" s="118"/>
      <c r="X641" s="118"/>
      <c r="Z641" s="118"/>
      <c r="AB641" s="118"/>
      <c r="AC641" s="118"/>
      <c r="AD641" s="118"/>
      <c r="AE641" s="161">
        <f t="shared" si="12"/>
        <v>0</v>
      </c>
      <c r="AG641" s="118"/>
      <c r="AI641" s="183"/>
      <c r="AK641" s="183"/>
      <c r="AM641" s="118"/>
    </row>
    <row r="642" spans="1:39" x14ac:dyDescent="0.3">
      <c r="A642" s="161">
        <v>632</v>
      </c>
      <c r="B642" s="118"/>
      <c r="C642" s="118"/>
      <c r="D642" s="118"/>
      <c r="E642" s="118"/>
      <c r="F642" s="118"/>
      <c r="G642" s="118"/>
      <c r="I642" s="118"/>
      <c r="J642" s="118"/>
      <c r="K642" s="118"/>
      <c r="L642" s="118"/>
      <c r="M642" s="118"/>
      <c r="N642" s="118"/>
      <c r="O642" s="118"/>
      <c r="P642" s="118"/>
      <c r="Q642" s="118"/>
      <c r="R642" s="118"/>
      <c r="T642" s="118"/>
      <c r="V642" s="118"/>
      <c r="W642" s="118"/>
      <c r="X642" s="118"/>
      <c r="Z642" s="118"/>
      <c r="AB642" s="118"/>
      <c r="AC642" s="118"/>
      <c r="AD642" s="118"/>
      <c r="AE642" s="161">
        <f t="shared" si="12"/>
        <v>0</v>
      </c>
      <c r="AG642" s="118"/>
      <c r="AI642" s="183"/>
      <c r="AK642" s="183"/>
      <c r="AM642" s="118"/>
    </row>
    <row r="643" spans="1:39" x14ac:dyDescent="0.3">
      <c r="A643" s="161">
        <v>633</v>
      </c>
      <c r="B643" s="118"/>
      <c r="C643" s="118"/>
      <c r="D643" s="118"/>
      <c r="E643" s="118"/>
      <c r="F643" s="118"/>
      <c r="G643" s="118"/>
      <c r="I643" s="118"/>
      <c r="J643" s="118"/>
      <c r="K643" s="118"/>
      <c r="L643" s="118"/>
      <c r="M643" s="118"/>
      <c r="N643" s="118"/>
      <c r="O643" s="118"/>
      <c r="P643" s="118"/>
      <c r="Q643" s="118"/>
      <c r="R643" s="118"/>
      <c r="T643" s="118"/>
      <c r="V643" s="118"/>
      <c r="W643" s="118"/>
      <c r="X643" s="118"/>
      <c r="Z643" s="118"/>
      <c r="AB643" s="118"/>
      <c r="AC643" s="118"/>
      <c r="AD643" s="118"/>
      <c r="AE643" s="161">
        <f t="shared" si="12"/>
        <v>0</v>
      </c>
      <c r="AG643" s="118"/>
      <c r="AI643" s="183"/>
      <c r="AK643" s="183"/>
      <c r="AM643" s="118"/>
    </row>
    <row r="644" spans="1:39" x14ac:dyDescent="0.3">
      <c r="A644" s="161">
        <v>634</v>
      </c>
      <c r="B644" s="118"/>
      <c r="C644" s="118"/>
      <c r="D644" s="118"/>
      <c r="E644" s="118"/>
      <c r="F644" s="118"/>
      <c r="G644" s="118"/>
      <c r="I644" s="118"/>
      <c r="J644" s="118"/>
      <c r="K644" s="118"/>
      <c r="L644" s="118"/>
      <c r="M644" s="118"/>
      <c r="N644" s="118"/>
      <c r="O644" s="118"/>
      <c r="P644" s="118"/>
      <c r="Q644" s="118"/>
      <c r="R644" s="118"/>
      <c r="T644" s="118"/>
      <c r="V644" s="118"/>
      <c r="W644" s="118"/>
      <c r="X644" s="118"/>
      <c r="Z644" s="118"/>
      <c r="AB644" s="118"/>
      <c r="AC644" s="118"/>
      <c r="AD644" s="118"/>
      <c r="AE644" s="161">
        <f t="shared" si="12"/>
        <v>0</v>
      </c>
      <c r="AG644" s="118"/>
      <c r="AI644" s="183"/>
      <c r="AK644" s="183"/>
      <c r="AM644" s="118"/>
    </row>
    <row r="645" spans="1:39" x14ac:dyDescent="0.3">
      <c r="A645" s="161">
        <v>635</v>
      </c>
      <c r="B645" s="118"/>
      <c r="C645" s="118"/>
      <c r="D645" s="118"/>
      <c r="E645" s="118"/>
      <c r="F645" s="118"/>
      <c r="G645" s="118"/>
      <c r="I645" s="118"/>
      <c r="J645" s="118"/>
      <c r="K645" s="118"/>
      <c r="L645" s="118"/>
      <c r="M645" s="118"/>
      <c r="N645" s="118"/>
      <c r="O645" s="118"/>
      <c r="P645" s="118"/>
      <c r="Q645" s="118"/>
      <c r="R645" s="118"/>
      <c r="T645" s="118"/>
      <c r="V645" s="118"/>
      <c r="W645" s="118"/>
      <c r="X645" s="118"/>
      <c r="Z645" s="118"/>
      <c r="AB645" s="118"/>
      <c r="AC645" s="118"/>
      <c r="AD645" s="118"/>
      <c r="AE645" s="161">
        <f t="shared" si="12"/>
        <v>0</v>
      </c>
      <c r="AG645" s="118"/>
      <c r="AI645" s="183"/>
      <c r="AK645" s="183"/>
      <c r="AM645" s="118"/>
    </row>
    <row r="646" spans="1:39" x14ac:dyDescent="0.3">
      <c r="A646" s="161">
        <v>636</v>
      </c>
      <c r="B646" s="118"/>
      <c r="C646" s="118"/>
      <c r="D646" s="118"/>
      <c r="E646" s="118"/>
      <c r="F646" s="118"/>
      <c r="G646" s="118"/>
      <c r="I646" s="118"/>
      <c r="J646" s="118"/>
      <c r="K646" s="118"/>
      <c r="L646" s="118"/>
      <c r="M646" s="118"/>
      <c r="N646" s="118"/>
      <c r="O646" s="118"/>
      <c r="P646" s="118"/>
      <c r="Q646" s="118"/>
      <c r="R646" s="118"/>
      <c r="T646" s="118"/>
      <c r="V646" s="118"/>
      <c r="W646" s="118"/>
      <c r="X646" s="118"/>
      <c r="Z646" s="118"/>
      <c r="AB646" s="118"/>
      <c r="AC646" s="118"/>
      <c r="AD646" s="118"/>
      <c r="AE646" s="161">
        <f t="shared" si="12"/>
        <v>0</v>
      </c>
      <c r="AG646" s="118"/>
      <c r="AI646" s="183"/>
      <c r="AK646" s="183"/>
      <c r="AM646" s="118"/>
    </row>
    <row r="647" spans="1:39" x14ac:dyDescent="0.3">
      <c r="A647" s="161">
        <v>637</v>
      </c>
      <c r="B647" s="118"/>
      <c r="C647" s="118"/>
      <c r="D647" s="118"/>
      <c r="E647" s="118"/>
      <c r="F647" s="118"/>
      <c r="G647" s="118"/>
      <c r="I647" s="118"/>
      <c r="J647" s="118"/>
      <c r="K647" s="118"/>
      <c r="L647" s="118"/>
      <c r="M647" s="118"/>
      <c r="N647" s="118"/>
      <c r="O647" s="118"/>
      <c r="P647" s="118"/>
      <c r="Q647" s="118"/>
      <c r="R647" s="118"/>
      <c r="T647" s="118"/>
      <c r="V647" s="118"/>
      <c r="W647" s="118"/>
      <c r="X647" s="118"/>
      <c r="Z647" s="118"/>
      <c r="AB647" s="118"/>
      <c r="AC647" s="118"/>
      <c r="AD647" s="118"/>
      <c r="AE647" s="161">
        <f t="shared" si="12"/>
        <v>0</v>
      </c>
      <c r="AG647" s="118"/>
      <c r="AI647" s="183"/>
      <c r="AK647" s="183"/>
      <c r="AM647" s="118"/>
    </row>
    <row r="648" spans="1:39" x14ac:dyDescent="0.3">
      <c r="A648" s="161">
        <v>638</v>
      </c>
      <c r="B648" s="118"/>
      <c r="C648" s="118"/>
      <c r="D648" s="118"/>
      <c r="E648" s="118"/>
      <c r="F648" s="118"/>
      <c r="G648" s="118"/>
      <c r="I648" s="118"/>
      <c r="J648" s="118"/>
      <c r="K648" s="118"/>
      <c r="L648" s="118"/>
      <c r="M648" s="118"/>
      <c r="N648" s="118"/>
      <c r="O648" s="118"/>
      <c r="P648" s="118"/>
      <c r="Q648" s="118"/>
      <c r="R648" s="118"/>
      <c r="T648" s="118"/>
      <c r="V648" s="118"/>
      <c r="W648" s="118"/>
      <c r="X648" s="118"/>
      <c r="Z648" s="118"/>
      <c r="AB648" s="118"/>
      <c r="AC648" s="118"/>
      <c r="AD648" s="118"/>
      <c r="AE648" s="161">
        <f t="shared" si="12"/>
        <v>0</v>
      </c>
      <c r="AG648" s="118"/>
      <c r="AI648" s="183"/>
      <c r="AK648" s="183"/>
      <c r="AM648" s="118"/>
    </row>
    <row r="649" spans="1:39" x14ac:dyDescent="0.3">
      <c r="A649" s="161">
        <v>639</v>
      </c>
      <c r="B649" s="118"/>
      <c r="C649" s="118"/>
      <c r="D649" s="118"/>
      <c r="E649" s="118"/>
      <c r="F649" s="118"/>
      <c r="G649" s="118"/>
      <c r="I649" s="118"/>
      <c r="J649" s="118"/>
      <c r="K649" s="118"/>
      <c r="L649" s="118"/>
      <c r="M649" s="118"/>
      <c r="N649" s="118"/>
      <c r="O649" s="118"/>
      <c r="P649" s="118"/>
      <c r="Q649" s="118"/>
      <c r="R649" s="118"/>
      <c r="T649" s="118"/>
      <c r="V649" s="118"/>
      <c r="W649" s="118"/>
      <c r="X649" s="118"/>
      <c r="Z649" s="118"/>
      <c r="AB649" s="118"/>
      <c r="AC649" s="118"/>
      <c r="AD649" s="118"/>
      <c r="AE649" s="161">
        <f t="shared" si="12"/>
        <v>0</v>
      </c>
      <c r="AG649" s="118"/>
      <c r="AI649" s="183"/>
      <c r="AK649" s="183"/>
      <c r="AM649" s="118"/>
    </row>
    <row r="650" spans="1:39" x14ac:dyDescent="0.3">
      <c r="A650" s="161">
        <v>640</v>
      </c>
      <c r="B650" s="118"/>
      <c r="C650" s="118"/>
      <c r="D650" s="118"/>
      <c r="E650" s="118"/>
      <c r="F650" s="118"/>
      <c r="G650" s="118"/>
      <c r="I650" s="118"/>
      <c r="J650" s="118"/>
      <c r="K650" s="118"/>
      <c r="L650" s="118"/>
      <c r="M650" s="118"/>
      <c r="N650" s="118"/>
      <c r="O650" s="118"/>
      <c r="P650" s="118"/>
      <c r="Q650" s="118"/>
      <c r="R650" s="118"/>
      <c r="T650" s="118"/>
      <c r="V650" s="118"/>
      <c r="W650" s="118"/>
      <c r="X650" s="118"/>
      <c r="Z650" s="118"/>
      <c r="AB650" s="118"/>
      <c r="AC650" s="118"/>
      <c r="AD650" s="118"/>
      <c r="AE650" s="161">
        <f t="shared" si="12"/>
        <v>0</v>
      </c>
      <c r="AG650" s="118"/>
      <c r="AI650" s="183"/>
      <c r="AK650" s="183"/>
      <c r="AM650" s="118"/>
    </row>
    <row r="651" spans="1:39" x14ac:dyDescent="0.3">
      <c r="A651" s="161">
        <v>641</v>
      </c>
      <c r="B651" s="118"/>
      <c r="C651" s="118"/>
      <c r="D651" s="118"/>
      <c r="E651" s="118"/>
      <c r="F651" s="118"/>
      <c r="G651" s="118"/>
      <c r="I651" s="118"/>
      <c r="J651" s="118"/>
      <c r="K651" s="118"/>
      <c r="L651" s="118"/>
      <c r="M651" s="118"/>
      <c r="N651" s="118"/>
      <c r="O651" s="118"/>
      <c r="P651" s="118"/>
      <c r="Q651" s="118"/>
      <c r="R651" s="118"/>
      <c r="T651" s="118"/>
      <c r="V651" s="118"/>
      <c r="W651" s="118"/>
      <c r="X651" s="118"/>
      <c r="Z651" s="118"/>
      <c r="AB651" s="118"/>
      <c r="AC651" s="118"/>
      <c r="AD651" s="118"/>
      <c r="AE651" s="161">
        <f t="shared" ref="AE651:AE714" si="13">IF(E651=0,D651,0)</f>
        <v>0</v>
      </c>
      <c r="AG651" s="118"/>
      <c r="AI651" s="183"/>
      <c r="AK651" s="183"/>
      <c r="AM651" s="118"/>
    </row>
    <row r="652" spans="1:39" x14ac:dyDescent="0.3">
      <c r="A652" s="161">
        <v>642</v>
      </c>
      <c r="B652" s="118"/>
      <c r="C652" s="118"/>
      <c r="D652" s="118"/>
      <c r="E652" s="118"/>
      <c r="F652" s="118"/>
      <c r="G652" s="118"/>
      <c r="I652" s="118"/>
      <c r="J652" s="118"/>
      <c r="K652" s="118"/>
      <c r="L652" s="118"/>
      <c r="M652" s="118"/>
      <c r="N652" s="118"/>
      <c r="O652" s="118"/>
      <c r="P652" s="118"/>
      <c r="Q652" s="118"/>
      <c r="R652" s="118"/>
      <c r="T652" s="118"/>
      <c r="V652" s="118"/>
      <c r="W652" s="118"/>
      <c r="X652" s="118"/>
      <c r="Z652" s="118"/>
      <c r="AB652" s="118"/>
      <c r="AC652" s="118"/>
      <c r="AD652" s="118"/>
      <c r="AE652" s="161">
        <f t="shared" si="13"/>
        <v>0</v>
      </c>
      <c r="AG652" s="118"/>
      <c r="AI652" s="183"/>
      <c r="AK652" s="183"/>
      <c r="AM652" s="118"/>
    </row>
    <row r="653" spans="1:39" x14ac:dyDescent="0.3">
      <c r="A653" s="161">
        <v>643</v>
      </c>
      <c r="B653" s="118"/>
      <c r="C653" s="118"/>
      <c r="D653" s="118"/>
      <c r="E653" s="118"/>
      <c r="F653" s="118"/>
      <c r="G653" s="118"/>
      <c r="I653" s="118"/>
      <c r="J653" s="118"/>
      <c r="K653" s="118"/>
      <c r="L653" s="118"/>
      <c r="M653" s="118"/>
      <c r="N653" s="118"/>
      <c r="O653" s="118"/>
      <c r="P653" s="118"/>
      <c r="Q653" s="118"/>
      <c r="R653" s="118"/>
      <c r="T653" s="118"/>
      <c r="V653" s="118"/>
      <c r="W653" s="118"/>
      <c r="X653" s="118"/>
      <c r="Z653" s="118"/>
      <c r="AB653" s="118"/>
      <c r="AC653" s="118"/>
      <c r="AD653" s="118"/>
      <c r="AE653" s="161">
        <f t="shared" si="13"/>
        <v>0</v>
      </c>
      <c r="AG653" s="118"/>
      <c r="AI653" s="183"/>
      <c r="AK653" s="183"/>
      <c r="AM653" s="118"/>
    </row>
    <row r="654" spans="1:39" x14ac:dyDescent="0.3">
      <c r="A654" s="161">
        <v>644</v>
      </c>
      <c r="B654" s="118"/>
      <c r="C654" s="118"/>
      <c r="D654" s="118"/>
      <c r="E654" s="118"/>
      <c r="F654" s="118"/>
      <c r="G654" s="118"/>
      <c r="I654" s="118"/>
      <c r="J654" s="118"/>
      <c r="K654" s="118"/>
      <c r="L654" s="118"/>
      <c r="M654" s="118"/>
      <c r="N654" s="118"/>
      <c r="O654" s="118"/>
      <c r="P654" s="118"/>
      <c r="Q654" s="118"/>
      <c r="R654" s="118"/>
      <c r="T654" s="118"/>
      <c r="V654" s="118"/>
      <c r="W654" s="118"/>
      <c r="X654" s="118"/>
      <c r="Z654" s="118"/>
      <c r="AB654" s="118"/>
      <c r="AC654" s="118"/>
      <c r="AD654" s="118"/>
      <c r="AE654" s="161">
        <f t="shared" si="13"/>
        <v>0</v>
      </c>
      <c r="AG654" s="118"/>
      <c r="AI654" s="183"/>
      <c r="AK654" s="183"/>
      <c r="AM654" s="118"/>
    </row>
    <row r="655" spans="1:39" x14ac:dyDescent="0.3">
      <c r="A655" s="161">
        <v>645</v>
      </c>
      <c r="B655" s="118"/>
      <c r="C655" s="118"/>
      <c r="D655" s="118"/>
      <c r="E655" s="118"/>
      <c r="F655" s="118"/>
      <c r="G655" s="118"/>
      <c r="I655" s="118"/>
      <c r="J655" s="118"/>
      <c r="K655" s="118"/>
      <c r="L655" s="118"/>
      <c r="M655" s="118"/>
      <c r="N655" s="118"/>
      <c r="O655" s="118"/>
      <c r="P655" s="118"/>
      <c r="Q655" s="118"/>
      <c r="R655" s="118"/>
      <c r="T655" s="118"/>
      <c r="V655" s="118"/>
      <c r="W655" s="118"/>
      <c r="X655" s="118"/>
      <c r="Z655" s="118"/>
      <c r="AB655" s="118"/>
      <c r="AC655" s="118"/>
      <c r="AD655" s="118"/>
      <c r="AE655" s="161">
        <f t="shared" si="13"/>
        <v>0</v>
      </c>
      <c r="AG655" s="118"/>
      <c r="AI655" s="183"/>
      <c r="AK655" s="183"/>
      <c r="AM655" s="118"/>
    </row>
    <row r="656" spans="1:39" x14ac:dyDescent="0.3">
      <c r="A656" s="161">
        <v>646</v>
      </c>
      <c r="B656" s="118"/>
      <c r="C656" s="118"/>
      <c r="D656" s="118"/>
      <c r="E656" s="118"/>
      <c r="F656" s="118"/>
      <c r="G656" s="118"/>
      <c r="I656" s="118"/>
      <c r="J656" s="118"/>
      <c r="K656" s="118"/>
      <c r="L656" s="118"/>
      <c r="M656" s="118"/>
      <c r="N656" s="118"/>
      <c r="O656" s="118"/>
      <c r="P656" s="118"/>
      <c r="Q656" s="118"/>
      <c r="R656" s="118"/>
      <c r="T656" s="118"/>
      <c r="V656" s="118"/>
      <c r="W656" s="118"/>
      <c r="X656" s="118"/>
      <c r="Z656" s="118"/>
      <c r="AB656" s="118"/>
      <c r="AC656" s="118"/>
      <c r="AD656" s="118"/>
      <c r="AE656" s="161">
        <f t="shared" si="13"/>
        <v>0</v>
      </c>
      <c r="AG656" s="118"/>
      <c r="AI656" s="183"/>
      <c r="AK656" s="183"/>
      <c r="AM656" s="118"/>
    </row>
    <row r="657" spans="1:39" x14ac:dyDescent="0.3">
      <c r="A657" s="161">
        <v>647</v>
      </c>
      <c r="B657" s="118"/>
      <c r="C657" s="118"/>
      <c r="D657" s="118"/>
      <c r="E657" s="118"/>
      <c r="F657" s="118"/>
      <c r="G657" s="118"/>
      <c r="I657" s="118"/>
      <c r="J657" s="118"/>
      <c r="K657" s="118"/>
      <c r="L657" s="118"/>
      <c r="M657" s="118"/>
      <c r="N657" s="118"/>
      <c r="O657" s="118"/>
      <c r="P657" s="118"/>
      <c r="Q657" s="118"/>
      <c r="R657" s="118"/>
      <c r="T657" s="118"/>
      <c r="V657" s="118"/>
      <c r="W657" s="118"/>
      <c r="X657" s="118"/>
      <c r="Z657" s="118"/>
      <c r="AB657" s="118"/>
      <c r="AC657" s="118"/>
      <c r="AD657" s="118"/>
      <c r="AE657" s="161">
        <f t="shared" si="13"/>
        <v>0</v>
      </c>
      <c r="AG657" s="118"/>
      <c r="AI657" s="183"/>
      <c r="AK657" s="183"/>
      <c r="AM657" s="118"/>
    </row>
    <row r="658" spans="1:39" x14ac:dyDescent="0.3">
      <c r="A658" s="161">
        <v>648</v>
      </c>
      <c r="B658" s="118"/>
      <c r="C658" s="118"/>
      <c r="D658" s="118"/>
      <c r="E658" s="118"/>
      <c r="F658" s="118"/>
      <c r="G658" s="118"/>
      <c r="I658" s="118"/>
      <c r="J658" s="118"/>
      <c r="K658" s="118"/>
      <c r="L658" s="118"/>
      <c r="M658" s="118"/>
      <c r="N658" s="118"/>
      <c r="O658" s="118"/>
      <c r="P658" s="118"/>
      <c r="Q658" s="118"/>
      <c r="R658" s="118"/>
      <c r="T658" s="118"/>
      <c r="V658" s="118"/>
      <c r="W658" s="118"/>
      <c r="X658" s="118"/>
      <c r="Z658" s="118"/>
      <c r="AB658" s="118"/>
      <c r="AC658" s="118"/>
      <c r="AD658" s="118"/>
      <c r="AE658" s="161">
        <f t="shared" si="13"/>
        <v>0</v>
      </c>
      <c r="AG658" s="118"/>
      <c r="AI658" s="183"/>
      <c r="AK658" s="183"/>
      <c r="AM658" s="118"/>
    </row>
    <row r="659" spans="1:39" x14ac:dyDescent="0.3">
      <c r="A659" s="161">
        <v>649</v>
      </c>
      <c r="B659" s="118"/>
      <c r="C659" s="118"/>
      <c r="D659" s="118"/>
      <c r="E659" s="118"/>
      <c r="F659" s="118"/>
      <c r="G659" s="118"/>
      <c r="I659" s="118"/>
      <c r="J659" s="118"/>
      <c r="K659" s="118"/>
      <c r="L659" s="118"/>
      <c r="M659" s="118"/>
      <c r="N659" s="118"/>
      <c r="O659" s="118"/>
      <c r="P659" s="118"/>
      <c r="Q659" s="118"/>
      <c r="R659" s="118"/>
      <c r="T659" s="118"/>
      <c r="V659" s="118"/>
      <c r="W659" s="118"/>
      <c r="X659" s="118"/>
      <c r="Z659" s="118"/>
      <c r="AB659" s="118"/>
      <c r="AC659" s="118"/>
      <c r="AD659" s="118"/>
      <c r="AE659" s="161">
        <f t="shared" si="13"/>
        <v>0</v>
      </c>
      <c r="AG659" s="118"/>
      <c r="AI659" s="183"/>
      <c r="AK659" s="183"/>
      <c r="AM659" s="118"/>
    </row>
    <row r="660" spans="1:39" x14ac:dyDescent="0.3">
      <c r="A660" s="161">
        <v>650</v>
      </c>
      <c r="B660" s="118"/>
      <c r="C660" s="118"/>
      <c r="D660" s="118"/>
      <c r="E660" s="118"/>
      <c r="F660" s="118"/>
      <c r="G660" s="118"/>
      <c r="I660" s="118"/>
      <c r="J660" s="118"/>
      <c r="K660" s="118"/>
      <c r="L660" s="118"/>
      <c r="M660" s="118"/>
      <c r="N660" s="118"/>
      <c r="O660" s="118"/>
      <c r="P660" s="118"/>
      <c r="Q660" s="118"/>
      <c r="R660" s="118"/>
      <c r="T660" s="118"/>
      <c r="V660" s="118"/>
      <c r="W660" s="118"/>
      <c r="X660" s="118"/>
      <c r="Z660" s="118"/>
      <c r="AB660" s="118"/>
      <c r="AC660" s="118"/>
      <c r="AD660" s="118"/>
      <c r="AE660" s="161">
        <f t="shared" si="13"/>
        <v>0</v>
      </c>
      <c r="AG660" s="118"/>
      <c r="AI660" s="183"/>
      <c r="AK660" s="183"/>
      <c r="AM660" s="118"/>
    </row>
    <row r="661" spans="1:39" x14ac:dyDescent="0.3">
      <c r="A661" s="161">
        <v>651</v>
      </c>
      <c r="B661" s="118"/>
      <c r="C661" s="118"/>
      <c r="D661" s="118"/>
      <c r="E661" s="118"/>
      <c r="F661" s="118"/>
      <c r="G661" s="118"/>
      <c r="I661" s="118"/>
      <c r="J661" s="118"/>
      <c r="K661" s="118"/>
      <c r="L661" s="118"/>
      <c r="M661" s="118"/>
      <c r="N661" s="118"/>
      <c r="O661" s="118"/>
      <c r="P661" s="118"/>
      <c r="Q661" s="118"/>
      <c r="R661" s="118"/>
      <c r="T661" s="118"/>
      <c r="V661" s="118"/>
      <c r="W661" s="118"/>
      <c r="X661" s="118"/>
      <c r="Z661" s="118"/>
      <c r="AB661" s="118"/>
      <c r="AC661" s="118"/>
      <c r="AD661" s="118"/>
      <c r="AE661" s="161">
        <f t="shared" si="13"/>
        <v>0</v>
      </c>
      <c r="AG661" s="118"/>
      <c r="AI661" s="183"/>
      <c r="AK661" s="183"/>
      <c r="AM661" s="118"/>
    </row>
    <row r="662" spans="1:39" x14ac:dyDescent="0.3">
      <c r="A662" s="161">
        <v>652</v>
      </c>
      <c r="B662" s="118"/>
      <c r="C662" s="118"/>
      <c r="D662" s="118"/>
      <c r="E662" s="118"/>
      <c r="F662" s="118"/>
      <c r="G662" s="118"/>
      <c r="I662" s="118"/>
      <c r="J662" s="118"/>
      <c r="K662" s="118"/>
      <c r="L662" s="118"/>
      <c r="M662" s="118"/>
      <c r="N662" s="118"/>
      <c r="O662" s="118"/>
      <c r="P662" s="118"/>
      <c r="Q662" s="118"/>
      <c r="R662" s="118"/>
      <c r="T662" s="118"/>
      <c r="V662" s="118"/>
      <c r="W662" s="118"/>
      <c r="X662" s="118"/>
      <c r="Z662" s="118"/>
      <c r="AB662" s="118"/>
      <c r="AC662" s="118"/>
      <c r="AD662" s="118"/>
      <c r="AE662" s="161">
        <f t="shared" si="13"/>
        <v>0</v>
      </c>
      <c r="AG662" s="118"/>
      <c r="AI662" s="183"/>
      <c r="AK662" s="183"/>
      <c r="AM662" s="118"/>
    </row>
    <row r="663" spans="1:39" x14ac:dyDescent="0.3">
      <c r="A663" s="161">
        <v>653</v>
      </c>
      <c r="B663" s="118"/>
      <c r="C663" s="118"/>
      <c r="D663" s="118"/>
      <c r="E663" s="118"/>
      <c r="F663" s="118"/>
      <c r="G663" s="118"/>
      <c r="I663" s="118"/>
      <c r="J663" s="118"/>
      <c r="K663" s="118"/>
      <c r="L663" s="118"/>
      <c r="M663" s="118"/>
      <c r="N663" s="118"/>
      <c r="O663" s="118"/>
      <c r="P663" s="118"/>
      <c r="Q663" s="118"/>
      <c r="R663" s="118"/>
      <c r="T663" s="118"/>
      <c r="V663" s="118"/>
      <c r="W663" s="118"/>
      <c r="X663" s="118"/>
      <c r="Z663" s="118"/>
      <c r="AB663" s="118"/>
      <c r="AC663" s="118"/>
      <c r="AD663" s="118"/>
      <c r="AE663" s="161">
        <f t="shared" si="13"/>
        <v>0</v>
      </c>
      <c r="AG663" s="118"/>
      <c r="AI663" s="183"/>
      <c r="AK663" s="183"/>
      <c r="AM663" s="118"/>
    </row>
    <row r="664" spans="1:39" x14ac:dyDescent="0.3">
      <c r="A664" s="161">
        <v>654</v>
      </c>
      <c r="B664" s="118"/>
      <c r="C664" s="118"/>
      <c r="D664" s="118"/>
      <c r="E664" s="118"/>
      <c r="F664" s="118"/>
      <c r="G664" s="118"/>
      <c r="I664" s="118"/>
      <c r="J664" s="118"/>
      <c r="K664" s="118"/>
      <c r="L664" s="118"/>
      <c r="M664" s="118"/>
      <c r="N664" s="118"/>
      <c r="O664" s="118"/>
      <c r="P664" s="118"/>
      <c r="Q664" s="118"/>
      <c r="R664" s="118"/>
      <c r="T664" s="118"/>
      <c r="V664" s="118"/>
      <c r="W664" s="118"/>
      <c r="X664" s="118"/>
      <c r="Z664" s="118"/>
      <c r="AB664" s="118"/>
      <c r="AC664" s="118"/>
      <c r="AD664" s="118"/>
      <c r="AE664" s="161">
        <f t="shared" si="13"/>
        <v>0</v>
      </c>
      <c r="AG664" s="118"/>
      <c r="AI664" s="183"/>
      <c r="AK664" s="183"/>
      <c r="AM664" s="118"/>
    </row>
    <row r="665" spans="1:39" x14ac:dyDescent="0.3">
      <c r="A665" s="161">
        <v>655</v>
      </c>
      <c r="B665" s="118"/>
      <c r="C665" s="118"/>
      <c r="D665" s="118"/>
      <c r="E665" s="118"/>
      <c r="F665" s="118"/>
      <c r="G665" s="118"/>
      <c r="I665" s="118"/>
      <c r="J665" s="118"/>
      <c r="K665" s="118"/>
      <c r="L665" s="118"/>
      <c r="M665" s="118"/>
      <c r="N665" s="118"/>
      <c r="O665" s="118"/>
      <c r="P665" s="118"/>
      <c r="Q665" s="118"/>
      <c r="R665" s="118"/>
      <c r="T665" s="118"/>
      <c r="V665" s="118"/>
      <c r="W665" s="118"/>
      <c r="X665" s="118"/>
      <c r="Z665" s="118"/>
      <c r="AB665" s="118"/>
      <c r="AC665" s="118"/>
      <c r="AD665" s="118"/>
      <c r="AE665" s="161">
        <f t="shared" si="13"/>
        <v>0</v>
      </c>
      <c r="AG665" s="118"/>
      <c r="AI665" s="183"/>
      <c r="AK665" s="183"/>
      <c r="AM665" s="118"/>
    </row>
    <row r="666" spans="1:39" x14ac:dyDescent="0.3">
      <c r="A666" s="161">
        <v>656</v>
      </c>
      <c r="B666" s="118"/>
      <c r="C666" s="118"/>
      <c r="D666" s="118"/>
      <c r="E666" s="118"/>
      <c r="F666" s="118"/>
      <c r="G666" s="118"/>
      <c r="I666" s="118"/>
      <c r="J666" s="118"/>
      <c r="K666" s="118"/>
      <c r="L666" s="118"/>
      <c r="M666" s="118"/>
      <c r="N666" s="118"/>
      <c r="O666" s="118"/>
      <c r="P666" s="118"/>
      <c r="Q666" s="118"/>
      <c r="R666" s="118"/>
      <c r="T666" s="118"/>
      <c r="V666" s="118"/>
      <c r="W666" s="118"/>
      <c r="X666" s="118"/>
      <c r="Z666" s="118"/>
      <c r="AB666" s="118"/>
      <c r="AC666" s="118"/>
      <c r="AD666" s="118"/>
      <c r="AE666" s="161">
        <f t="shared" si="13"/>
        <v>0</v>
      </c>
      <c r="AG666" s="118"/>
      <c r="AI666" s="183"/>
      <c r="AK666" s="183"/>
      <c r="AM666" s="118"/>
    </row>
    <row r="667" spans="1:39" x14ac:dyDescent="0.3">
      <c r="A667" s="161">
        <v>657</v>
      </c>
      <c r="B667" s="118"/>
      <c r="C667" s="118"/>
      <c r="D667" s="118"/>
      <c r="E667" s="118"/>
      <c r="F667" s="118"/>
      <c r="G667" s="118"/>
      <c r="I667" s="118"/>
      <c r="J667" s="118"/>
      <c r="K667" s="118"/>
      <c r="L667" s="118"/>
      <c r="M667" s="118"/>
      <c r="N667" s="118"/>
      <c r="O667" s="118"/>
      <c r="P667" s="118"/>
      <c r="Q667" s="118"/>
      <c r="R667" s="118"/>
      <c r="T667" s="118"/>
      <c r="V667" s="118"/>
      <c r="W667" s="118"/>
      <c r="X667" s="118"/>
      <c r="Z667" s="118"/>
      <c r="AB667" s="118"/>
      <c r="AC667" s="118"/>
      <c r="AD667" s="118"/>
      <c r="AE667" s="161">
        <f t="shared" si="13"/>
        <v>0</v>
      </c>
      <c r="AG667" s="118"/>
      <c r="AI667" s="183"/>
      <c r="AK667" s="183"/>
      <c r="AM667" s="118"/>
    </row>
    <row r="668" spans="1:39" x14ac:dyDescent="0.3">
      <c r="A668" s="161">
        <v>658</v>
      </c>
      <c r="B668" s="118"/>
      <c r="C668" s="118"/>
      <c r="D668" s="118"/>
      <c r="E668" s="118"/>
      <c r="F668" s="118"/>
      <c r="G668" s="118"/>
      <c r="I668" s="118"/>
      <c r="J668" s="118"/>
      <c r="K668" s="118"/>
      <c r="L668" s="118"/>
      <c r="M668" s="118"/>
      <c r="N668" s="118"/>
      <c r="O668" s="118"/>
      <c r="P668" s="118"/>
      <c r="Q668" s="118"/>
      <c r="R668" s="118"/>
      <c r="T668" s="118"/>
      <c r="V668" s="118"/>
      <c r="W668" s="118"/>
      <c r="X668" s="118"/>
      <c r="Z668" s="118"/>
      <c r="AB668" s="118"/>
      <c r="AC668" s="118"/>
      <c r="AD668" s="118"/>
      <c r="AE668" s="161">
        <f t="shared" si="13"/>
        <v>0</v>
      </c>
      <c r="AG668" s="118"/>
      <c r="AI668" s="183"/>
      <c r="AK668" s="183"/>
      <c r="AM668" s="118"/>
    </row>
    <row r="669" spans="1:39" x14ac:dyDescent="0.3">
      <c r="A669" s="161">
        <v>659</v>
      </c>
      <c r="B669" s="118"/>
      <c r="C669" s="118"/>
      <c r="D669" s="118"/>
      <c r="E669" s="118"/>
      <c r="F669" s="118"/>
      <c r="G669" s="118"/>
      <c r="I669" s="118"/>
      <c r="J669" s="118"/>
      <c r="K669" s="118"/>
      <c r="L669" s="118"/>
      <c r="M669" s="118"/>
      <c r="N669" s="118"/>
      <c r="O669" s="118"/>
      <c r="P669" s="118"/>
      <c r="Q669" s="118"/>
      <c r="R669" s="118"/>
      <c r="T669" s="118"/>
      <c r="V669" s="118"/>
      <c r="W669" s="118"/>
      <c r="X669" s="118"/>
      <c r="Z669" s="118"/>
      <c r="AB669" s="118"/>
      <c r="AC669" s="118"/>
      <c r="AD669" s="118"/>
      <c r="AE669" s="161">
        <f t="shared" si="13"/>
        <v>0</v>
      </c>
      <c r="AG669" s="118"/>
      <c r="AI669" s="183"/>
      <c r="AK669" s="183"/>
      <c r="AM669" s="118"/>
    </row>
    <row r="670" spans="1:39" x14ac:dyDescent="0.3">
      <c r="A670" s="161">
        <v>660</v>
      </c>
      <c r="B670" s="118"/>
      <c r="C670" s="118"/>
      <c r="D670" s="118"/>
      <c r="E670" s="118"/>
      <c r="F670" s="118"/>
      <c r="G670" s="118"/>
      <c r="I670" s="118"/>
      <c r="J670" s="118"/>
      <c r="K670" s="118"/>
      <c r="L670" s="118"/>
      <c r="M670" s="118"/>
      <c r="N670" s="118"/>
      <c r="O670" s="118"/>
      <c r="P670" s="118"/>
      <c r="Q670" s="118"/>
      <c r="R670" s="118"/>
      <c r="T670" s="118"/>
      <c r="V670" s="118"/>
      <c r="W670" s="118"/>
      <c r="X670" s="118"/>
      <c r="Z670" s="118"/>
      <c r="AB670" s="118"/>
      <c r="AC670" s="118"/>
      <c r="AD670" s="118"/>
      <c r="AE670" s="161">
        <f t="shared" si="13"/>
        <v>0</v>
      </c>
      <c r="AG670" s="118"/>
      <c r="AI670" s="183"/>
      <c r="AK670" s="183"/>
      <c r="AM670" s="118"/>
    </row>
    <row r="671" spans="1:39" x14ac:dyDescent="0.3">
      <c r="A671" s="161">
        <v>661</v>
      </c>
      <c r="B671" s="118"/>
      <c r="C671" s="118"/>
      <c r="D671" s="118"/>
      <c r="E671" s="118"/>
      <c r="F671" s="118"/>
      <c r="G671" s="118"/>
      <c r="I671" s="118"/>
      <c r="J671" s="118"/>
      <c r="K671" s="118"/>
      <c r="L671" s="118"/>
      <c r="M671" s="118"/>
      <c r="N671" s="118"/>
      <c r="O671" s="118"/>
      <c r="P671" s="118"/>
      <c r="Q671" s="118"/>
      <c r="R671" s="118"/>
      <c r="T671" s="118"/>
      <c r="V671" s="118"/>
      <c r="W671" s="118"/>
      <c r="X671" s="118"/>
      <c r="Z671" s="118"/>
      <c r="AB671" s="118"/>
      <c r="AC671" s="118"/>
      <c r="AD671" s="118"/>
      <c r="AE671" s="161">
        <f t="shared" si="13"/>
        <v>0</v>
      </c>
      <c r="AG671" s="118"/>
      <c r="AI671" s="183"/>
      <c r="AK671" s="183"/>
      <c r="AM671" s="118"/>
    </row>
    <row r="672" spans="1:39" x14ac:dyDescent="0.3">
      <c r="A672" s="161">
        <v>662</v>
      </c>
      <c r="B672" s="118"/>
      <c r="C672" s="118"/>
      <c r="D672" s="118"/>
      <c r="E672" s="118"/>
      <c r="F672" s="118"/>
      <c r="G672" s="118"/>
      <c r="I672" s="118"/>
      <c r="J672" s="118"/>
      <c r="K672" s="118"/>
      <c r="L672" s="118"/>
      <c r="M672" s="118"/>
      <c r="N672" s="118"/>
      <c r="O672" s="118"/>
      <c r="P672" s="118"/>
      <c r="Q672" s="118"/>
      <c r="R672" s="118"/>
      <c r="T672" s="118"/>
      <c r="V672" s="118"/>
      <c r="W672" s="118"/>
      <c r="X672" s="118"/>
      <c r="Z672" s="118"/>
      <c r="AB672" s="118"/>
      <c r="AC672" s="118"/>
      <c r="AD672" s="118"/>
      <c r="AE672" s="161">
        <f t="shared" si="13"/>
        <v>0</v>
      </c>
      <c r="AG672" s="118"/>
      <c r="AI672" s="183"/>
      <c r="AK672" s="183"/>
      <c r="AM672" s="118"/>
    </row>
    <row r="673" spans="1:39" x14ac:dyDescent="0.3">
      <c r="A673" s="161">
        <v>663</v>
      </c>
      <c r="B673" s="118"/>
      <c r="C673" s="118"/>
      <c r="D673" s="118"/>
      <c r="E673" s="118"/>
      <c r="F673" s="118"/>
      <c r="G673" s="118"/>
      <c r="I673" s="118"/>
      <c r="J673" s="118"/>
      <c r="K673" s="118"/>
      <c r="L673" s="118"/>
      <c r="M673" s="118"/>
      <c r="N673" s="118"/>
      <c r="O673" s="118"/>
      <c r="P673" s="118"/>
      <c r="Q673" s="118"/>
      <c r="R673" s="118"/>
      <c r="T673" s="118"/>
      <c r="V673" s="118"/>
      <c r="W673" s="118"/>
      <c r="X673" s="118"/>
      <c r="Z673" s="118"/>
      <c r="AB673" s="118"/>
      <c r="AC673" s="118"/>
      <c r="AD673" s="118"/>
      <c r="AE673" s="161">
        <f t="shared" si="13"/>
        <v>0</v>
      </c>
      <c r="AG673" s="118"/>
      <c r="AI673" s="183"/>
      <c r="AK673" s="183"/>
      <c r="AM673" s="118"/>
    </row>
    <row r="674" spans="1:39" x14ac:dyDescent="0.3">
      <c r="A674" s="161">
        <v>664</v>
      </c>
      <c r="B674" s="118"/>
      <c r="C674" s="118"/>
      <c r="D674" s="118"/>
      <c r="E674" s="118"/>
      <c r="F674" s="118"/>
      <c r="G674" s="118"/>
      <c r="I674" s="118"/>
      <c r="J674" s="118"/>
      <c r="K674" s="118"/>
      <c r="L674" s="118"/>
      <c r="M674" s="118"/>
      <c r="N674" s="118"/>
      <c r="O674" s="118"/>
      <c r="P674" s="118"/>
      <c r="Q674" s="118"/>
      <c r="R674" s="118"/>
      <c r="T674" s="118"/>
      <c r="V674" s="118"/>
      <c r="W674" s="118"/>
      <c r="X674" s="118"/>
      <c r="Z674" s="118"/>
      <c r="AB674" s="118"/>
      <c r="AC674" s="118"/>
      <c r="AD674" s="118"/>
      <c r="AE674" s="161">
        <f t="shared" si="13"/>
        <v>0</v>
      </c>
      <c r="AG674" s="118"/>
      <c r="AI674" s="183"/>
      <c r="AK674" s="183"/>
      <c r="AM674" s="118"/>
    </row>
    <row r="675" spans="1:39" x14ac:dyDescent="0.3">
      <c r="A675" s="161">
        <v>665</v>
      </c>
      <c r="B675" s="118"/>
      <c r="C675" s="118"/>
      <c r="D675" s="118"/>
      <c r="E675" s="118"/>
      <c r="F675" s="118"/>
      <c r="G675" s="118"/>
      <c r="I675" s="118"/>
      <c r="J675" s="118"/>
      <c r="K675" s="118"/>
      <c r="L675" s="118"/>
      <c r="M675" s="118"/>
      <c r="N675" s="118"/>
      <c r="O675" s="118"/>
      <c r="P675" s="118"/>
      <c r="Q675" s="118"/>
      <c r="R675" s="118"/>
      <c r="T675" s="118"/>
      <c r="V675" s="118"/>
      <c r="W675" s="118"/>
      <c r="X675" s="118"/>
      <c r="Z675" s="118"/>
      <c r="AB675" s="118"/>
      <c r="AC675" s="118"/>
      <c r="AD675" s="118"/>
      <c r="AE675" s="161">
        <f t="shared" si="13"/>
        <v>0</v>
      </c>
      <c r="AG675" s="118"/>
      <c r="AI675" s="183"/>
      <c r="AK675" s="183"/>
      <c r="AM675" s="118"/>
    </row>
    <row r="676" spans="1:39" x14ac:dyDescent="0.3">
      <c r="A676" s="161">
        <v>666</v>
      </c>
      <c r="B676" s="118"/>
      <c r="C676" s="118"/>
      <c r="D676" s="118"/>
      <c r="E676" s="118"/>
      <c r="F676" s="118"/>
      <c r="G676" s="118"/>
      <c r="I676" s="118"/>
      <c r="J676" s="118"/>
      <c r="K676" s="118"/>
      <c r="L676" s="118"/>
      <c r="M676" s="118"/>
      <c r="N676" s="118"/>
      <c r="O676" s="118"/>
      <c r="P676" s="118"/>
      <c r="Q676" s="118"/>
      <c r="R676" s="118"/>
      <c r="T676" s="118"/>
      <c r="V676" s="118"/>
      <c r="W676" s="118"/>
      <c r="X676" s="118"/>
      <c r="Z676" s="118"/>
      <c r="AB676" s="118"/>
      <c r="AC676" s="118"/>
      <c r="AD676" s="118"/>
      <c r="AE676" s="161">
        <f t="shared" si="13"/>
        <v>0</v>
      </c>
      <c r="AG676" s="118"/>
      <c r="AI676" s="183"/>
      <c r="AK676" s="183"/>
      <c r="AM676" s="118"/>
    </row>
    <row r="677" spans="1:39" x14ac:dyDescent="0.3">
      <c r="A677" s="161">
        <v>667</v>
      </c>
      <c r="B677" s="118"/>
      <c r="C677" s="118"/>
      <c r="D677" s="118"/>
      <c r="E677" s="118"/>
      <c r="F677" s="118"/>
      <c r="G677" s="118"/>
      <c r="I677" s="118"/>
      <c r="J677" s="118"/>
      <c r="K677" s="118"/>
      <c r="L677" s="118"/>
      <c r="M677" s="118"/>
      <c r="N677" s="118"/>
      <c r="O677" s="118"/>
      <c r="P677" s="118"/>
      <c r="Q677" s="118"/>
      <c r="R677" s="118"/>
      <c r="T677" s="118"/>
      <c r="V677" s="118"/>
      <c r="W677" s="118"/>
      <c r="X677" s="118"/>
      <c r="Z677" s="118"/>
      <c r="AB677" s="118"/>
      <c r="AC677" s="118"/>
      <c r="AD677" s="118"/>
      <c r="AE677" s="161">
        <f t="shared" si="13"/>
        <v>0</v>
      </c>
      <c r="AG677" s="118"/>
      <c r="AI677" s="183"/>
      <c r="AK677" s="183"/>
      <c r="AM677" s="118"/>
    </row>
    <row r="678" spans="1:39" x14ac:dyDescent="0.3">
      <c r="A678" s="161">
        <v>668</v>
      </c>
      <c r="B678" s="118"/>
      <c r="C678" s="118"/>
      <c r="D678" s="118"/>
      <c r="E678" s="118"/>
      <c r="F678" s="118"/>
      <c r="G678" s="118"/>
      <c r="I678" s="118"/>
      <c r="J678" s="118"/>
      <c r="K678" s="118"/>
      <c r="L678" s="118"/>
      <c r="M678" s="118"/>
      <c r="N678" s="118"/>
      <c r="O678" s="118"/>
      <c r="P678" s="118"/>
      <c r="Q678" s="118"/>
      <c r="R678" s="118"/>
      <c r="T678" s="118"/>
      <c r="V678" s="118"/>
      <c r="W678" s="118"/>
      <c r="X678" s="118"/>
      <c r="Z678" s="118"/>
      <c r="AB678" s="118"/>
      <c r="AC678" s="118"/>
      <c r="AD678" s="118"/>
      <c r="AE678" s="161">
        <f t="shared" si="13"/>
        <v>0</v>
      </c>
      <c r="AG678" s="118"/>
      <c r="AI678" s="183"/>
      <c r="AK678" s="183"/>
      <c r="AM678" s="118"/>
    </row>
    <row r="679" spans="1:39" x14ac:dyDescent="0.3">
      <c r="A679" s="161">
        <v>669</v>
      </c>
      <c r="B679" s="118"/>
      <c r="C679" s="118"/>
      <c r="D679" s="118"/>
      <c r="E679" s="118"/>
      <c r="F679" s="118"/>
      <c r="G679" s="118"/>
      <c r="I679" s="118"/>
      <c r="J679" s="118"/>
      <c r="K679" s="118"/>
      <c r="L679" s="118"/>
      <c r="M679" s="118"/>
      <c r="N679" s="118"/>
      <c r="O679" s="118"/>
      <c r="P679" s="118"/>
      <c r="Q679" s="118"/>
      <c r="R679" s="118"/>
      <c r="T679" s="118"/>
      <c r="V679" s="118"/>
      <c r="W679" s="118"/>
      <c r="X679" s="118"/>
      <c r="Z679" s="118"/>
      <c r="AB679" s="118"/>
      <c r="AC679" s="118"/>
      <c r="AD679" s="118"/>
      <c r="AE679" s="161">
        <f t="shared" si="13"/>
        <v>0</v>
      </c>
      <c r="AG679" s="118"/>
      <c r="AI679" s="183"/>
      <c r="AK679" s="183"/>
      <c r="AM679" s="118"/>
    </row>
    <row r="680" spans="1:39" x14ac:dyDescent="0.3">
      <c r="A680" s="161">
        <v>670</v>
      </c>
      <c r="B680" s="118"/>
      <c r="C680" s="118"/>
      <c r="D680" s="118"/>
      <c r="E680" s="118"/>
      <c r="F680" s="118"/>
      <c r="G680" s="118"/>
      <c r="I680" s="118"/>
      <c r="J680" s="118"/>
      <c r="K680" s="118"/>
      <c r="L680" s="118"/>
      <c r="M680" s="118"/>
      <c r="N680" s="118"/>
      <c r="O680" s="118"/>
      <c r="P680" s="118"/>
      <c r="Q680" s="118"/>
      <c r="R680" s="118"/>
      <c r="T680" s="118"/>
      <c r="V680" s="118"/>
      <c r="W680" s="118"/>
      <c r="X680" s="118"/>
      <c r="Z680" s="118"/>
      <c r="AB680" s="118"/>
      <c r="AC680" s="118"/>
      <c r="AD680" s="118"/>
      <c r="AE680" s="161">
        <f t="shared" si="13"/>
        <v>0</v>
      </c>
      <c r="AG680" s="118"/>
      <c r="AI680" s="183"/>
      <c r="AK680" s="183"/>
      <c r="AM680" s="118"/>
    </row>
    <row r="681" spans="1:39" x14ac:dyDescent="0.3">
      <c r="A681" s="161">
        <v>671</v>
      </c>
      <c r="B681" s="118"/>
      <c r="C681" s="118"/>
      <c r="D681" s="118"/>
      <c r="E681" s="118"/>
      <c r="F681" s="118"/>
      <c r="G681" s="118"/>
      <c r="I681" s="118"/>
      <c r="J681" s="118"/>
      <c r="K681" s="118"/>
      <c r="L681" s="118"/>
      <c r="M681" s="118"/>
      <c r="N681" s="118"/>
      <c r="O681" s="118"/>
      <c r="P681" s="118"/>
      <c r="Q681" s="118"/>
      <c r="R681" s="118"/>
      <c r="T681" s="118"/>
      <c r="V681" s="118"/>
      <c r="W681" s="118"/>
      <c r="X681" s="118"/>
      <c r="Z681" s="118"/>
      <c r="AB681" s="118"/>
      <c r="AC681" s="118"/>
      <c r="AD681" s="118"/>
      <c r="AE681" s="161">
        <f t="shared" si="13"/>
        <v>0</v>
      </c>
      <c r="AG681" s="118"/>
      <c r="AI681" s="183"/>
      <c r="AK681" s="183"/>
      <c r="AM681" s="118"/>
    </row>
    <row r="682" spans="1:39" x14ac:dyDescent="0.3">
      <c r="A682" s="161">
        <v>672</v>
      </c>
      <c r="B682" s="118"/>
      <c r="C682" s="118"/>
      <c r="D682" s="118"/>
      <c r="E682" s="118"/>
      <c r="F682" s="118"/>
      <c r="G682" s="118"/>
      <c r="I682" s="118"/>
      <c r="J682" s="118"/>
      <c r="K682" s="118"/>
      <c r="L682" s="118"/>
      <c r="M682" s="118"/>
      <c r="N682" s="118"/>
      <c r="O682" s="118"/>
      <c r="P682" s="118"/>
      <c r="Q682" s="118"/>
      <c r="R682" s="118"/>
      <c r="T682" s="118"/>
      <c r="V682" s="118"/>
      <c r="W682" s="118"/>
      <c r="X682" s="118"/>
      <c r="Z682" s="118"/>
      <c r="AB682" s="118"/>
      <c r="AC682" s="118"/>
      <c r="AD682" s="118"/>
      <c r="AE682" s="161">
        <f t="shared" si="13"/>
        <v>0</v>
      </c>
      <c r="AG682" s="118"/>
      <c r="AI682" s="183"/>
      <c r="AK682" s="183"/>
      <c r="AM682" s="118"/>
    </row>
    <row r="683" spans="1:39" x14ac:dyDescent="0.3">
      <c r="A683" s="161">
        <v>673</v>
      </c>
      <c r="B683" s="118"/>
      <c r="C683" s="118"/>
      <c r="D683" s="118"/>
      <c r="E683" s="118"/>
      <c r="F683" s="118"/>
      <c r="G683" s="118"/>
      <c r="I683" s="118"/>
      <c r="J683" s="118"/>
      <c r="K683" s="118"/>
      <c r="L683" s="118"/>
      <c r="M683" s="118"/>
      <c r="N683" s="118"/>
      <c r="O683" s="118"/>
      <c r="P683" s="118"/>
      <c r="Q683" s="118"/>
      <c r="R683" s="118"/>
      <c r="T683" s="118"/>
      <c r="V683" s="118"/>
      <c r="W683" s="118"/>
      <c r="X683" s="118"/>
      <c r="Z683" s="118"/>
      <c r="AB683" s="118"/>
      <c r="AC683" s="118"/>
      <c r="AD683" s="118"/>
      <c r="AE683" s="161">
        <f t="shared" si="13"/>
        <v>0</v>
      </c>
      <c r="AG683" s="118"/>
      <c r="AI683" s="183"/>
      <c r="AK683" s="183"/>
      <c r="AM683" s="118"/>
    </row>
    <row r="684" spans="1:39" x14ac:dyDescent="0.3">
      <c r="A684" s="161">
        <v>674</v>
      </c>
      <c r="B684" s="118"/>
      <c r="C684" s="118"/>
      <c r="D684" s="118"/>
      <c r="E684" s="118"/>
      <c r="F684" s="118"/>
      <c r="G684" s="118"/>
      <c r="I684" s="118"/>
      <c r="J684" s="118"/>
      <c r="K684" s="118"/>
      <c r="L684" s="118"/>
      <c r="M684" s="118"/>
      <c r="N684" s="118"/>
      <c r="O684" s="118"/>
      <c r="P684" s="118"/>
      <c r="Q684" s="118"/>
      <c r="R684" s="118"/>
      <c r="T684" s="118"/>
      <c r="V684" s="118"/>
      <c r="W684" s="118"/>
      <c r="X684" s="118"/>
      <c r="Z684" s="118"/>
      <c r="AB684" s="118"/>
      <c r="AC684" s="118"/>
      <c r="AD684" s="118"/>
      <c r="AE684" s="161">
        <f t="shared" si="13"/>
        <v>0</v>
      </c>
      <c r="AG684" s="118"/>
      <c r="AI684" s="183"/>
      <c r="AK684" s="183"/>
      <c r="AM684" s="118"/>
    </row>
    <row r="685" spans="1:39" x14ac:dyDescent="0.3">
      <c r="A685" s="161">
        <v>675</v>
      </c>
      <c r="B685" s="118"/>
      <c r="C685" s="118"/>
      <c r="D685" s="118"/>
      <c r="E685" s="118"/>
      <c r="F685" s="118"/>
      <c r="G685" s="118"/>
      <c r="I685" s="118"/>
      <c r="J685" s="118"/>
      <c r="K685" s="118"/>
      <c r="L685" s="118"/>
      <c r="M685" s="118"/>
      <c r="N685" s="118"/>
      <c r="O685" s="118"/>
      <c r="P685" s="118"/>
      <c r="Q685" s="118"/>
      <c r="R685" s="118"/>
      <c r="T685" s="118"/>
      <c r="V685" s="118"/>
      <c r="W685" s="118"/>
      <c r="X685" s="118"/>
      <c r="Z685" s="118"/>
      <c r="AB685" s="118"/>
      <c r="AC685" s="118"/>
      <c r="AD685" s="118"/>
      <c r="AE685" s="161">
        <f t="shared" si="13"/>
        <v>0</v>
      </c>
      <c r="AG685" s="118"/>
      <c r="AI685" s="183"/>
      <c r="AK685" s="183"/>
      <c r="AM685" s="118"/>
    </row>
    <row r="686" spans="1:39" x14ac:dyDescent="0.3">
      <c r="A686" s="161">
        <v>676</v>
      </c>
      <c r="B686" s="118"/>
      <c r="C686" s="118"/>
      <c r="D686" s="118"/>
      <c r="E686" s="118"/>
      <c r="F686" s="118"/>
      <c r="G686" s="118"/>
      <c r="I686" s="118"/>
      <c r="J686" s="118"/>
      <c r="K686" s="118"/>
      <c r="L686" s="118"/>
      <c r="M686" s="118"/>
      <c r="N686" s="118"/>
      <c r="O686" s="118"/>
      <c r="P686" s="118"/>
      <c r="Q686" s="118"/>
      <c r="R686" s="118"/>
      <c r="T686" s="118"/>
      <c r="V686" s="118"/>
      <c r="W686" s="118"/>
      <c r="X686" s="118"/>
      <c r="Z686" s="118"/>
      <c r="AB686" s="118"/>
      <c r="AC686" s="118"/>
      <c r="AD686" s="118"/>
      <c r="AE686" s="161">
        <f t="shared" si="13"/>
        <v>0</v>
      </c>
      <c r="AG686" s="118"/>
      <c r="AI686" s="183"/>
      <c r="AK686" s="183"/>
      <c r="AM686" s="118"/>
    </row>
    <row r="687" spans="1:39" x14ac:dyDescent="0.3">
      <c r="A687" s="161">
        <v>677</v>
      </c>
      <c r="B687" s="118"/>
      <c r="C687" s="118"/>
      <c r="D687" s="118"/>
      <c r="E687" s="118"/>
      <c r="F687" s="118"/>
      <c r="G687" s="118"/>
      <c r="I687" s="118"/>
      <c r="J687" s="118"/>
      <c r="K687" s="118"/>
      <c r="L687" s="118"/>
      <c r="M687" s="118"/>
      <c r="N687" s="118"/>
      <c r="O687" s="118"/>
      <c r="P687" s="118"/>
      <c r="Q687" s="118"/>
      <c r="R687" s="118"/>
      <c r="T687" s="118"/>
      <c r="V687" s="118"/>
      <c r="W687" s="118"/>
      <c r="X687" s="118"/>
      <c r="Z687" s="118"/>
      <c r="AB687" s="118"/>
      <c r="AC687" s="118"/>
      <c r="AD687" s="118"/>
      <c r="AE687" s="161">
        <f t="shared" si="13"/>
        <v>0</v>
      </c>
      <c r="AG687" s="118"/>
      <c r="AI687" s="183"/>
      <c r="AK687" s="183"/>
      <c r="AM687" s="118"/>
    </row>
    <row r="688" spans="1:39" x14ac:dyDescent="0.3">
      <c r="A688" s="161">
        <v>678</v>
      </c>
      <c r="B688" s="118"/>
      <c r="C688" s="118"/>
      <c r="D688" s="118"/>
      <c r="E688" s="118"/>
      <c r="F688" s="118"/>
      <c r="G688" s="118"/>
      <c r="I688" s="118"/>
      <c r="J688" s="118"/>
      <c r="K688" s="118"/>
      <c r="L688" s="118"/>
      <c r="M688" s="118"/>
      <c r="N688" s="118"/>
      <c r="O688" s="118"/>
      <c r="P688" s="118"/>
      <c r="Q688" s="118"/>
      <c r="R688" s="118"/>
      <c r="T688" s="118"/>
      <c r="V688" s="118"/>
      <c r="W688" s="118"/>
      <c r="X688" s="118"/>
      <c r="Z688" s="118"/>
      <c r="AB688" s="118"/>
      <c r="AC688" s="118"/>
      <c r="AD688" s="118"/>
      <c r="AE688" s="161">
        <f t="shared" si="13"/>
        <v>0</v>
      </c>
      <c r="AG688" s="118"/>
      <c r="AI688" s="183"/>
      <c r="AK688" s="183"/>
      <c r="AM688" s="118"/>
    </row>
    <row r="689" spans="1:39" x14ac:dyDescent="0.3">
      <c r="A689" s="161">
        <v>679</v>
      </c>
      <c r="B689" s="118"/>
      <c r="C689" s="118"/>
      <c r="D689" s="118"/>
      <c r="E689" s="118"/>
      <c r="F689" s="118"/>
      <c r="G689" s="118"/>
      <c r="I689" s="118"/>
      <c r="J689" s="118"/>
      <c r="K689" s="118"/>
      <c r="L689" s="118"/>
      <c r="M689" s="118"/>
      <c r="N689" s="118"/>
      <c r="O689" s="118"/>
      <c r="P689" s="118"/>
      <c r="Q689" s="118"/>
      <c r="R689" s="118"/>
      <c r="T689" s="118"/>
      <c r="V689" s="118"/>
      <c r="W689" s="118"/>
      <c r="X689" s="118"/>
      <c r="Z689" s="118"/>
      <c r="AB689" s="118"/>
      <c r="AC689" s="118"/>
      <c r="AD689" s="118"/>
      <c r="AE689" s="161">
        <f t="shared" si="13"/>
        <v>0</v>
      </c>
      <c r="AG689" s="118"/>
      <c r="AI689" s="183"/>
      <c r="AK689" s="183"/>
      <c r="AM689" s="118"/>
    </row>
    <row r="690" spans="1:39" x14ac:dyDescent="0.3">
      <c r="A690" s="161">
        <v>680</v>
      </c>
      <c r="B690" s="118"/>
      <c r="C690" s="118"/>
      <c r="D690" s="118"/>
      <c r="E690" s="118"/>
      <c r="F690" s="118"/>
      <c r="G690" s="118"/>
      <c r="I690" s="118"/>
      <c r="J690" s="118"/>
      <c r="K690" s="118"/>
      <c r="L690" s="118"/>
      <c r="M690" s="118"/>
      <c r="N690" s="118"/>
      <c r="O690" s="118"/>
      <c r="P690" s="118"/>
      <c r="Q690" s="118"/>
      <c r="R690" s="118"/>
      <c r="T690" s="118"/>
      <c r="V690" s="118"/>
      <c r="W690" s="118"/>
      <c r="X690" s="118"/>
      <c r="Z690" s="118"/>
      <c r="AB690" s="118"/>
      <c r="AC690" s="118"/>
      <c r="AD690" s="118"/>
      <c r="AE690" s="161">
        <f t="shared" si="13"/>
        <v>0</v>
      </c>
      <c r="AG690" s="118"/>
      <c r="AI690" s="183"/>
      <c r="AK690" s="183"/>
      <c r="AM690" s="118"/>
    </row>
    <row r="691" spans="1:39" x14ac:dyDescent="0.3">
      <c r="A691" s="161">
        <v>681</v>
      </c>
      <c r="B691" s="118"/>
      <c r="C691" s="118"/>
      <c r="D691" s="118"/>
      <c r="E691" s="118"/>
      <c r="F691" s="118"/>
      <c r="G691" s="118"/>
      <c r="I691" s="118"/>
      <c r="J691" s="118"/>
      <c r="K691" s="118"/>
      <c r="L691" s="118"/>
      <c r="M691" s="118"/>
      <c r="N691" s="118"/>
      <c r="O691" s="118"/>
      <c r="P691" s="118"/>
      <c r="Q691" s="118"/>
      <c r="R691" s="118"/>
      <c r="T691" s="118"/>
      <c r="V691" s="118"/>
      <c r="W691" s="118"/>
      <c r="X691" s="118"/>
      <c r="Z691" s="118"/>
      <c r="AB691" s="118"/>
      <c r="AC691" s="118"/>
      <c r="AD691" s="118"/>
      <c r="AE691" s="161">
        <f t="shared" si="13"/>
        <v>0</v>
      </c>
      <c r="AG691" s="118"/>
      <c r="AI691" s="183"/>
      <c r="AK691" s="183"/>
      <c r="AM691" s="118"/>
    </row>
    <row r="692" spans="1:39" x14ac:dyDescent="0.3">
      <c r="A692" s="161">
        <v>682</v>
      </c>
      <c r="B692" s="118"/>
      <c r="C692" s="118"/>
      <c r="D692" s="118"/>
      <c r="E692" s="118"/>
      <c r="F692" s="118"/>
      <c r="G692" s="118"/>
      <c r="I692" s="118"/>
      <c r="J692" s="118"/>
      <c r="K692" s="118"/>
      <c r="L692" s="118"/>
      <c r="M692" s="118"/>
      <c r="N692" s="118"/>
      <c r="O692" s="118"/>
      <c r="P692" s="118"/>
      <c r="Q692" s="118"/>
      <c r="R692" s="118"/>
      <c r="T692" s="118"/>
      <c r="V692" s="118"/>
      <c r="W692" s="118"/>
      <c r="X692" s="118"/>
      <c r="Z692" s="118"/>
      <c r="AB692" s="118"/>
      <c r="AC692" s="118"/>
      <c r="AD692" s="118"/>
      <c r="AE692" s="161">
        <f t="shared" si="13"/>
        <v>0</v>
      </c>
      <c r="AG692" s="118"/>
      <c r="AI692" s="183"/>
      <c r="AK692" s="183"/>
      <c r="AM692" s="118"/>
    </row>
    <row r="693" spans="1:39" x14ac:dyDescent="0.3">
      <c r="A693" s="161">
        <v>683</v>
      </c>
      <c r="B693" s="118"/>
      <c r="C693" s="118"/>
      <c r="D693" s="118"/>
      <c r="E693" s="118"/>
      <c r="F693" s="118"/>
      <c r="G693" s="118"/>
      <c r="I693" s="118"/>
      <c r="J693" s="118"/>
      <c r="K693" s="118"/>
      <c r="L693" s="118"/>
      <c r="M693" s="118"/>
      <c r="N693" s="118"/>
      <c r="O693" s="118"/>
      <c r="P693" s="118"/>
      <c r="Q693" s="118"/>
      <c r="R693" s="118"/>
      <c r="T693" s="118"/>
      <c r="V693" s="118"/>
      <c r="W693" s="118"/>
      <c r="X693" s="118"/>
      <c r="Z693" s="118"/>
      <c r="AB693" s="118"/>
      <c r="AC693" s="118"/>
      <c r="AD693" s="118"/>
      <c r="AE693" s="161">
        <f t="shared" si="13"/>
        <v>0</v>
      </c>
      <c r="AG693" s="118"/>
      <c r="AI693" s="183"/>
      <c r="AK693" s="183"/>
      <c r="AM693" s="118"/>
    </row>
    <row r="694" spans="1:39" x14ac:dyDescent="0.3">
      <c r="A694" s="161">
        <v>684</v>
      </c>
      <c r="B694" s="118"/>
      <c r="C694" s="118"/>
      <c r="D694" s="118"/>
      <c r="E694" s="118"/>
      <c r="F694" s="118"/>
      <c r="G694" s="118"/>
      <c r="I694" s="118"/>
      <c r="J694" s="118"/>
      <c r="K694" s="118"/>
      <c r="L694" s="118"/>
      <c r="M694" s="118"/>
      <c r="N694" s="118"/>
      <c r="O694" s="118"/>
      <c r="P694" s="118"/>
      <c r="Q694" s="118"/>
      <c r="R694" s="118"/>
      <c r="T694" s="118"/>
      <c r="V694" s="118"/>
      <c r="W694" s="118"/>
      <c r="X694" s="118"/>
      <c r="Z694" s="118"/>
      <c r="AB694" s="118"/>
      <c r="AC694" s="118"/>
      <c r="AD694" s="118"/>
      <c r="AE694" s="161">
        <f t="shared" si="13"/>
        <v>0</v>
      </c>
      <c r="AG694" s="118"/>
      <c r="AI694" s="183"/>
      <c r="AK694" s="183"/>
      <c r="AM694" s="118"/>
    </row>
    <row r="695" spans="1:39" x14ac:dyDescent="0.3">
      <c r="A695" s="161">
        <v>685</v>
      </c>
      <c r="B695" s="118"/>
      <c r="C695" s="118"/>
      <c r="D695" s="118"/>
      <c r="E695" s="118"/>
      <c r="F695" s="118"/>
      <c r="G695" s="118"/>
      <c r="I695" s="118"/>
      <c r="J695" s="118"/>
      <c r="K695" s="118"/>
      <c r="L695" s="118"/>
      <c r="M695" s="118"/>
      <c r="N695" s="118"/>
      <c r="O695" s="118"/>
      <c r="P695" s="118"/>
      <c r="Q695" s="118"/>
      <c r="R695" s="118"/>
      <c r="T695" s="118"/>
      <c r="V695" s="118"/>
      <c r="W695" s="118"/>
      <c r="X695" s="118"/>
      <c r="Z695" s="118"/>
      <c r="AB695" s="118"/>
      <c r="AC695" s="118"/>
      <c r="AD695" s="118"/>
      <c r="AE695" s="161">
        <f t="shared" si="13"/>
        <v>0</v>
      </c>
      <c r="AG695" s="118"/>
      <c r="AI695" s="183"/>
      <c r="AK695" s="183"/>
      <c r="AM695" s="118"/>
    </row>
    <row r="696" spans="1:39" x14ac:dyDescent="0.3">
      <c r="A696" s="161">
        <v>686</v>
      </c>
      <c r="B696" s="118"/>
      <c r="C696" s="118"/>
      <c r="D696" s="118"/>
      <c r="E696" s="118"/>
      <c r="F696" s="118"/>
      <c r="G696" s="118"/>
      <c r="I696" s="118"/>
      <c r="J696" s="118"/>
      <c r="K696" s="118"/>
      <c r="L696" s="118"/>
      <c r="M696" s="118"/>
      <c r="N696" s="118"/>
      <c r="O696" s="118"/>
      <c r="P696" s="118"/>
      <c r="Q696" s="118"/>
      <c r="R696" s="118"/>
      <c r="T696" s="118"/>
      <c r="V696" s="118"/>
      <c r="W696" s="118"/>
      <c r="X696" s="118"/>
      <c r="Z696" s="118"/>
      <c r="AB696" s="118"/>
      <c r="AC696" s="118"/>
      <c r="AD696" s="118"/>
      <c r="AE696" s="161">
        <f t="shared" si="13"/>
        <v>0</v>
      </c>
      <c r="AG696" s="118"/>
      <c r="AI696" s="183"/>
      <c r="AK696" s="183"/>
      <c r="AM696" s="118"/>
    </row>
    <row r="697" spans="1:39" x14ac:dyDescent="0.3">
      <c r="A697" s="161">
        <v>687</v>
      </c>
      <c r="B697" s="118"/>
      <c r="C697" s="118"/>
      <c r="D697" s="118"/>
      <c r="E697" s="118"/>
      <c r="F697" s="118"/>
      <c r="G697" s="118"/>
      <c r="I697" s="118"/>
      <c r="J697" s="118"/>
      <c r="K697" s="118"/>
      <c r="L697" s="118"/>
      <c r="M697" s="118"/>
      <c r="N697" s="118"/>
      <c r="O697" s="118"/>
      <c r="P697" s="118"/>
      <c r="Q697" s="118"/>
      <c r="R697" s="118"/>
      <c r="T697" s="118"/>
      <c r="V697" s="118"/>
      <c r="W697" s="118"/>
      <c r="X697" s="118"/>
      <c r="Z697" s="118"/>
      <c r="AB697" s="118"/>
      <c r="AC697" s="118"/>
      <c r="AD697" s="118"/>
      <c r="AE697" s="161">
        <f t="shared" si="13"/>
        <v>0</v>
      </c>
      <c r="AG697" s="118"/>
      <c r="AI697" s="183"/>
      <c r="AK697" s="183"/>
      <c r="AM697" s="118"/>
    </row>
    <row r="698" spans="1:39" x14ac:dyDescent="0.3">
      <c r="A698" s="161">
        <v>688</v>
      </c>
      <c r="B698" s="118"/>
      <c r="C698" s="118"/>
      <c r="D698" s="118"/>
      <c r="E698" s="118"/>
      <c r="F698" s="118"/>
      <c r="G698" s="118"/>
      <c r="I698" s="118"/>
      <c r="J698" s="118"/>
      <c r="K698" s="118"/>
      <c r="L698" s="118"/>
      <c r="M698" s="118"/>
      <c r="N698" s="118"/>
      <c r="O698" s="118"/>
      <c r="P698" s="118"/>
      <c r="Q698" s="118"/>
      <c r="R698" s="118"/>
      <c r="T698" s="118"/>
      <c r="V698" s="118"/>
      <c r="W698" s="118"/>
      <c r="X698" s="118"/>
      <c r="Z698" s="118"/>
      <c r="AB698" s="118"/>
      <c r="AC698" s="118"/>
      <c r="AD698" s="118"/>
      <c r="AE698" s="161">
        <f t="shared" si="13"/>
        <v>0</v>
      </c>
      <c r="AG698" s="118"/>
      <c r="AI698" s="183"/>
      <c r="AK698" s="183"/>
      <c r="AM698" s="118"/>
    </row>
    <row r="699" spans="1:39" x14ac:dyDescent="0.3">
      <c r="A699" s="161">
        <v>689</v>
      </c>
      <c r="B699" s="118"/>
      <c r="C699" s="118"/>
      <c r="D699" s="118"/>
      <c r="E699" s="118"/>
      <c r="F699" s="118"/>
      <c r="G699" s="118"/>
      <c r="I699" s="118"/>
      <c r="J699" s="118"/>
      <c r="K699" s="118"/>
      <c r="L699" s="118"/>
      <c r="M699" s="118"/>
      <c r="N699" s="118"/>
      <c r="O699" s="118"/>
      <c r="P699" s="118"/>
      <c r="Q699" s="118"/>
      <c r="R699" s="118"/>
      <c r="T699" s="118"/>
      <c r="V699" s="118"/>
      <c r="W699" s="118"/>
      <c r="X699" s="118"/>
      <c r="Z699" s="118"/>
      <c r="AB699" s="118"/>
      <c r="AC699" s="118"/>
      <c r="AD699" s="118"/>
      <c r="AE699" s="161">
        <f t="shared" si="13"/>
        <v>0</v>
      </c>
      <c r="AG699" s="118"/>
      <c r="AI699" s="183"/>
      <c r="AK699" s="183"/>
      <c r="AM699" s="118"/>
    </row>
    <row r="700" spans="1:39" x14ac:dyDescent="0.3">
      <c r="A700" s="161">
        <v>690</v>
      </c>
      <c r="B700" s="118"/>
      <c r="C700" s="118"/>
      <c r="D700" s="118"/>
      <c r="E700" s="118"/>
      <c r="F700" s="118"/>
      <c r="G700" s="118"/>
      <c r="I700" s="118"/>
      <c r="J700" s="118"/>
      <c r="K700" s="118"/>
      <c r="L700" s="118"/>
      <c r="M700" s="118"/>
      <c r="N700" s="118"/>
      <c r="O700" s="118"/>
      <c r="P700" s="118"/>
      <c r="Q700" s="118"/>
      <c r="R700" s="118"/>
      <c r="T700" s="118"/>
      <c r="V700" s="118"/>
      <c r="W700" s="118"/>
      <c r="X700" s="118"/>
      <c r="Z700" s="118"/>
      <c r="AB700" s="118"/>
      <c r="AC700" s="118"/>
      <c r="AD700" s="118"/>
      <c r="AE700" s="161">
        <f t="shared" si="13"/>
        <v>0</v>
      </c>
      <c r="AG700" s="118"/>
      <c r="AI700" s="183"/>
      <c r="AK700" s="183"/>
      <c r="AM700" s="118"/>
    </row>
    <row r="701" spans="1:39" x14ac:dyDescent="0.3">
      <c r="A701" s="161">
        <v>691</v>
      </c>
      <c r="B701" s="118"/>
      <c r="C701" s="118"/>
      <c r="D701" s="118"/>
      <c r="E701" s="118"/>
      <c r="F701" s="118"/>
      <c r="G701" s="118"/>
      <c r="I701" s="118"/>
      <c r="J701" s="118"/>
      <c r="K701" s="118"/>
      <c r="L701" s="118"/>
      <c r="M701" s="118"/>
      <c r="N701" s="118"/>
      <c r="O701" s="118"/>
      <c r="P701" s="118"/>
      <c r="Q701" s="118"/>
      <c r="R701" s="118"/>
      <c r="T701" s="118"/>
      <c r="V701" s="118"/>
      <c r="W701" s="118"/>
      <c r="X701" s="118"/>
      <c r="Z701" s="118"/>
      <c r="AB701" s="118"/>
      <c r="AC701" s="118"/>
      <c r="AD701" s="118"/>
      <c r="AE701" s="161">
        <f t="shared" si="13"/>
        <v>0</v>
      </c>
      <c r="AG701" s="118"/>
      <c r="AI701" s="183"/>
      <c r="AK701" s="183"/>
      <c r="AM701" s="118"/>
    </row>
    <row r="702" spans="1:39" x14ac:dyDescent="0.3">
      <c r="A702" s="161">
        <v>692</v>
      </c>
      <c r="B702" s="118"/>
      <c r="C702" s="118"/>
      <c r="D702" s="118"/>
      <c r="E702" s="118"/>
      <c r="F702" s="118"/>
      <c r="G702" s="118"/>
      <c r="I702" s="118"/>
      <c r="J702" s="118"/>
      <c r="K702" s="118"/>
      <c r="L702" s="118"/>
      <c r="M702" s="118"/>
      <c r="N702" s="118"/>
      <c r="O702" s="118"/>
      <c r="P702" s="118"/>
      <c r="Q702" s="118"/>
      <c r="R702" s="118"/>
      <c r="T702" s="118"/>
      <c r="V702" s="118"/>
      <c r="W702" s="118"/>
      <c r="X702" s="118"/>
      <c r="Z702" s="118"/>
      <c r="AB702" s="118"/>
      <c r="AC702" s="118"/>
      <c r="AD702" s="118"/>
      <c r="AE702" s="161">
        <f t="shared" si="13"/>
        <v>0</v>
      </c>
      <c r="AG702" s="118"/>
      <c r="AI702" s="183"/>
      <c r="AK702" s="183"/>
      <c r="AM702" s="118"/>
    </row>
    <row r="703" spans="1:39" x14ac:dyDescent="0.3">
      <c r="A703" s="161">
        <v>693</v>
      </c>
      <c r="B703" s="118"/>
      <c r="C703" s="118"/>
      <c r="D703" s="118"/>
      <c r="E703" s="118"/>
      <c r="F703" s="118"/>
      <c r="G703" s="118"/>
      <c r="I703" s="118"/>
      <c r="J703" s="118"/>
      <c r="K703" s="118"/>
      <c r="L703" s="118"/>
      <c r="M703" s="118"/>
      <c r="N703" s="118"/>
      <c r="O703" s="118"/>
      <c r="P703" s="118"/>
      <c r="Q703" s="118"/>
      <c r="R703" s="118"/>
      <c r="T703" s="118"/>
      <c r="V703" s="118"/>
      <c r="W703" s="118"/>
      <c r="X703" s="118"/>
      <c r="Z703" s="118"/>
      <c r="AB703" s="118"/>
      <c r="AC703" s="118"/>
      <c r="AD703" s="118"/>
      <c r="AE703" s="161">
        <f t="shared" si="13"/>
        <v>0</v>
      </c>
      <c r="AG703" s="118"/>
      <c r="AI703" s="183"/>
      <c r="AK703" s="183"/>
      <c r="AM703" s="118"/>
    </row>
    <row r="704" spans="1:39" x14ac:dyDescent="0.3">
      <c r="A704" s="161">
        <v>694</v>
      </c>
      <c r="B704" s="118"/>
      <c r="C704" s="118"/>
      <c r="D704" s="118"/>
      <c r="E704" s="118"/>
      <c r="F704" s="118"/>
      <c r="G704" s="118"/>
      <c r="I704" s="118"/>
      <c r="J704" s="118"/>
      <c r="K704" s="118"/>
      <c r="L704" s="118"/>
      <c r="M704" s="118"/>
      <c r="N704" s="118"/>
      <c r="O704" s="118"/>
      <c r="P704" s="118"/>
      <c r="Q704" s="118"/>
      <c r="R704" s="118"/>
      <c r="T704" s="118"/>
      <c r="V704" s="118"/>
      <c r="W704" s="118"/>
      <c r="X704" s="118"/>
      <c r="Z704" s="118"/>
      <c r="AB704" s="118"/>
      <c r="AC704" s="118"/>
      <c r="AD704" s="118"/>
      <c r="AE704" s="161">
        <f t="shared" si="13"/>
        <v>0</v>
      </c>
      <c r="AG704" s="118"/>
      <c r="AI704" s="183"/>
      <c r="AK704" s="183"/>
      <c r="AM704" s="118"/>
    </row>
    <row r="705" spans="1:39" x14ac:dyDescent="0.3">
      <c r="A705" s="161">
        <v>695</v>
      </c>
      <c r="B705" s="118"/>
      <c r="C705" s="118"/>
      <c r="D705" s="118"/>
      <c r="E705" s="118"/>
      <c r="F705" s="118"/>
      <c r="G705" s="118"/>
      <c r="I705" s="118"/>
      <c r="J705" s="118"/>
      <c r="K705" s="118"/>
      <c r="L705" s="118"/>
      <c r="M705" s="118"/>
      <c r="N705" s="118"/>
      <c r="O705" s="118"/>
      <c r="P705" s="118"/>
      <c r="Q705" s="118"/>
      <c r="R705" s="118"/>
      <c r="T705" s="118"/>
      <c r="V705" s="118"/>
      <c r="W705" s="118"/>
      <c r="X705" s="118"/>
      <c r="Z705" s="118"/>
      <c r="AB705" s="118"/>
      <c r="AC705" s="118"/>
      <c r="AD705" s="118"/>
      <c r="AE705" s="161">
        <f t="shared" si="13"/>
        <v>0</v>
      </c>
      <c r="AG705" s="118"/>
      <c r="AI705" s="183"/>
      <c r="AK705" s="183"/>
      <c r="AM705" s="118"/>
    </row>
    <row r="706" spans="1:39" x14ac:dyDescent="0.3">
      <c r="A706" s="161">
        <v>696</v>
      </c>
      <c r="B706" s="118"/>
      <c r="C706" s="118"/>
      <c r="D706" s="118"/>
      <c r="E706" s="118"/>
      <c r="F706" s="118"/>
      <c r="G706" s="118"/>
      <c r="I706" s="118"/>
      <c r="J706" s="118"/>
      <c r="K706" s="118"/>
      <c r="L706" s="118"/>
      <c r="M706" s="118"/>
      <c r="N706" s="118"/>
      <c r="O706" s="118"/>
      <c r="P706" s="118"/>
      <c r="Q706" s="118"/>
      <c r="R706" s="118"/>
      <c r="T706" s="118"/>
      <c r="V706" s="118"/>
      <c r="W706" s="118"/>
      <c r="X706" s="118"/>
      <c r="Z706" s="118"/>
      <c r="AB706" s="118"/>
      <c r="AC706" s="118"/>
      <c r="AD706" s="118"/>
      <c r="AE706" s="161">
        <f t="shared" si="13"/>
        <v>0</v>
      </c>
      <c r="AG706" s="118"/>
      <c r="AI706" s="183"/>
      <c r="AK706" s="183"/>
      <c r="AM706" s="118"/>
    </row>
    <row r="707" spans="1:39" x14ac:dyDescent="0.3">
      <c r="A707" s="161">
        <v>697</v>
      </c>
      <c r="B707" s="118"/>
      <c r="C707" s="118"/>
      <c r="D707" s="118"/>
      <c r="E707" s="118"/>
      <c r="F707" s="118"/>
      <c r="G707" s="118"/>
      <c r="I707" s="118"/>
      <c r="J707" s="118"/>
      <c r="K707" s="118"/>
      <c r="L707" s="118"/>
      <c r="M707" s="118"/>
      <c r="N707" s="118"/>
      <c r="O707" s="118"/>
      <c r="P707" s="118"/>
      <c r="Q707" s="118"/>
      <c r="R707" s="118"/>
      <c r="T707" s="118"/>
      <c r="V707" s="118"/>
      <c r="W707" s="118"/>
      <c r="X707" s="118"/>
      <c r="Z707" s="118"/>
      <c r="AB707" s="118"/>
      <c r="AC707" s="118"/>
      <c r="AD707" s="118"/>
      <c r="AE707" s="161">
        <f t="shared" si="13"/>
        <v>0</v>
      </c>
      <c r="AG707" s="118"/>
      <c r="AI707" s="183"/>
      <c r="AK707" s="183"/>
      <c r="AM707" s="118"/>
    </row>
    <row r="708" spans="1:39" x14ac:dyDescent="0.3">
      <c r="A708" s="161">
        <v>698</v>
      </c>
      <c r="B708" s="118"/>
      <c r="C708" s="118"/>
      <c r="D708" s="118"/>
      <c r="E708" s="118"/>
      <c r="F708" s="118"/>
      <c r="G708" s="118"/>
      <c r="I708" s="118"/>
      <c r="J708" s="118"/>
      <c r="K708" s="118"/>
      <c r="L708" s="118"/>
      <c r="M708" s="118"/>
      <c r="N708" s="118"/>
      <c r="O708" s="118"/>
      <c r="P708" s="118"/>
      <c r="Q708" s="118"/>
      <c r="R708" s="118"/>
      <c r="T708" s="118"/>
      <c r="V708" s="118"/>
      <c r="W708" s="118"/>
      <c r="X708" s="118"/>
      <c r="Z708" s="118"/>
      <c r="AB708" s="118"/>
      <c r="AC708" s="118"/>
      <c r="AD708" s="118"/>
      <c r="AE708" s="161">
        <f t="shared" si="13"/>
        <v>0</v>
      </c>
      <c r="AG708" s="118"/>
      <c r="AI708" s="183"/>
      <c r="AK708" s="183"/>
      <c r="AM708" s="118"/>
    </row>
    <row r="709" spans="1:39" x14ac:dyDescent="0.3">
      <c r="A709" s="161">
        <v>699</v>
      </c>
      <c r="B709" s="118"/>
      <c r="C709" s="118"/>
      <c r="D709" s="118"/>
      <c r="E709" s="118"/>
      <c r="F709" s="118"/>
      <c r="G709" s="118"/>
      <c r="I709" s="118"/>
      <c r="J709" s="118"/>
      <c r="K709" s="118"/>
      <c r="L709" s="118"/>
      <c r="M709" s="118"/>
      <c r="N709" s="118"/>
      <c r="O709" s="118"/>
      <c r="P709" s="118"/>
      <c r="Q709" s="118"/>
      <c r="R709" s="118"/>
      <c r="T709" s="118"/>
      <c r="V709" s="118"/>
      <c r="W709" s="118"/>
      <c r="X709" s="118"/>
      <c r="Z709" s="118"/>
      <c r="AB709" s="118"/>
      <c r="AC709" s="118"/>
      <c r="AD709" s="118"/>
      <c r="AE709" s="161">
        <f t="shared" si="13"/>
        <v>0</v>
      </c>
      <c r="AG709" s="118"/>
      <c r="AI709" s="183"/>
      <c r="AK709" s="183"/>
      <c r="AM709" s="118"/>
    </row>
    <row r="710" spans="1:39" x14ac:dyDescent="0.3">
      <c r="A710" s="161">
        <v>700</v>
      </c>
      <c r="B710" s="118"/>
      <c r="C710" s="118"/>
      <c r="D710" s="118"/>
      <c r="E710" s="118"/>
      <c r="F710" s="118"/>
      <c r="G710" s="118"/>
      <c r="I710" s="118"/>
      <c r="J710" s="118"/>
      <c r="K710" s="118"/>
      <c r="L710" s="118"/>
      <c r="M710" s="118"/>
      <c r="N710" s="118"/>
      <c r="O710" s="118"/>
      <c r="P710" s="118"/>
      <c r="Q710" s="118"/>
      <c r="R710" s="118"/>
      <c r="T710" s="118"/>
      <c r="V710" s="118"/>
      <c r="W710" s="118"/>
      <c r="X710" s="118"/>
      <c r="Z710" s="118"/>
      <c r="AB710" s="118"/>
      <c r="AC710" s="118"/>
      <c r="AD710" s="118"/>
      <c r="AE710" s="161">
        <f t="shared" si="13"/>
        <v>0</v>
      </c>
      <c r="AG710" s="118"/>
      <c r="AI710" s="183"/>
      <c r="AK710" s="183"/>
      <c r="AM710" s="118"/>
    </row>
    <row r="711" spans="1:39" x14ac:dyDescent="0.3">
      <c r="A711" s="161">
        <v>701</v>
      </c>
      <c r="B711" s="118"/>
      <c r="C711" s="118"/>
      <c r="D711" s="118"/>
      <c r="E711" s="118"/>
      <c r="F711" s="118"/>
      <c r="G711" s="118"/>
      <c r="I711" s="118"/>
      <c r="J711" s="118"/>
      <c r="K711" s="118"/>
      <c r="L711" s="118"/>
      <c r="M711" s="118"/>
      <c r="N711" s="118"/>
      <c r="O711" s="118"/>
      <c r="P711" s="118"/>
      <c r="Q711" s="118"/>
      <c r="R711" s="118"/>
      <c r="T711" s="118"/>
      <c r="V711" s="118"/>
      <c r="W711" s="118"/>
      <c r="X711" s="118"/>
      <c r="Z711" s="118"/>
      <c r="AB711" s="118"/>
      <c r="AC711" s="118"/>
      <c r="AD711" s="118"/>
      <c r="AE711" s="161">
        <f t="shared" si="13"/>
        <v>0</v>
      </c>
      <c r="AG711" s="118"/>
      <c r="AI711" s="183"/>
      <c r="AK711" s="183"/>
      <c r="AM711" s="118"/>
    </row>
    <row r="712" spans="1:39" x14ac:dyDescent="0.3">
      <c r="A712" s="161">
        <v>702</v>
      </c>
      <c r="B712" s="118"/>
      <c r="C712" s="118"/>
      <c r="D712" s="118"/>
      <c r="E712" s="118"/>
      <c r="F712" s="118"/>
      <c r="G712" s="118"/>
      <c r="I712" s="118"/>
      <c r="J712" s="118"/>
      <c r="K712" s="118"/>
      <c r="L712" s="118"/>
      <c r="M712" s="118"/>
      <c r="N712" s="118"/>
      <c r="O712" s="118"/>
      <c r="P712" s="118"/>
      <c r="Q712" s="118"/>
      <c r="R712" s="118"/>
      <c r="T712" s="118"/>
      <c r="V712" s="118"/>
      <c r="W712" s="118"/>
      <c r="X712" s="118"/>
      <c r="Z712" s="118"/>
      <c r="AB712" s="118"/>
      <c r="AC712" s="118"/>
      <c r="AD712" s="118"/>
      <c r="AE712" s="161">
        <f t="shared" si="13"/>
        <v>0</v>
      </c>
      <c r="AG712" s="118"/>
      <c r="AI712" s="183"/>
      <c r="AK712" s="183"/>
      <c r="AM712" s="118"/>
    </row>
    <row r="713" spans="1:39" x14ac:dyDescent="0.3">
      <c r="A713" s="161">
        <v>703</v>
      </c>
      <c r="B713" s="118"/>
      <c r="C713" s="118"/>
      <c r="D713" s="118"/>
      <c r="E713" s="118"/>
      <c r="F713" s="118"/>
      <c r="G713" s="118"/>
      <c r="I713" s="118"/>
      <c r="J713" s="118"/>
      <c r="K713" s="118"/>
      <c r="L713" s="118"/>
      <c r="M713" s="118"/>
      <c r="N713" s="118"/>
      <c r="O713" s="118"/>
      <c r="P713" s="118"/>
      <c r="Q713" s="118"/>
      <c r="R713" s="118"/>
      <c r="T713" s="118"/>
      <c r="V713" s="118"/>
      <c r="W713" s="118"/>
      <c r="X713" s="118"/>
      <c r="Z713" s="118"/>
      <c r="AB713" s="118"/>
      <c r="AC713" s="118"/>
      <c r="AD713" s="118"/>
      <c r="AE713" s="161">
        <f t="shared" si="13"/>
        <v>0</v>
      </c>
      <c r="AG713" s="118"/>
      <c r="AI713" s="183"/>
      <c r="AK713" s="183"/>
      <c r="AM713" s="118"/>
    </row>
    <row r="714" spans="1:39" x14ac:dyDescent="0.3">
      <c r="A714" s="161">
        <v>704</v>
      </c>
      <c r="B714" s="118"/>
      <c r="C714" s="118"/>
      <c r="D714" s="118"/>
      <c r="E714" s="118"/>
      <c r="F714" s="118"/>
      <c r="G714" s="118"/>
      <c r="I714" s="118"/>
      <c r="J714" s="118"/>
      <c r="K714" s="118"/>
      <c r="L714" s="118"/>
      <c r="M714" s="118"/>
      <c r="N714" s="118"/>
      <c r="O714" s="118"/>
      <c r="P714" s="118"/>
      <c r="Q714" s="118"/>
      <c r="R714" s="118"/>
      <c r="T714" s="118"/>
      <c r="V714" s="118"/>
      <c r="W714" s="118"/>
      <c r="X714" s="118"/>
      <c r="Z714" s="118"/>
      <c r="AB714" s="118"/>
      <c r="AC714" s="118"/>
      <c r="AD714" s="118"/>
      <c r="AE714" s="161">
        <f t="shared" si="13"/>
        <v>0</v>
      </c>
      <c r="AG714" s="118"/>
      <c r="AI714" s="183"/>
      <c r="AK714" s="183"/>
      <c r="AM714" s="118"/>
    </row>
    <row r="715" spans="1:39" x14ac:dyDescent="0.3">
      <c r="A715" s="161">
        <v>705</v>
      </c>
      <c r="B715" s="118"/>
      <c r="C715" s="118"/>
      <c r="D715" s="118"/>
      <c r="E715" s="118"/>
      <c r="F715" s="118"/>
      <c r="G715" s="118"/>
      <c r="I715" s="118"/>
      <c r="J715" s="118"/>
      <c r="K715" s="118"/>
      <c r="L715" s="118"/>
      <c r="M715" s="118"/>
      <c r="N715" s="118"/>
      <c r="O715" s="118"/>
      <c r="P715" s="118"/>
      <c r="Q715" s="118"/>
      <c r="R715" s="118"/>
      <c r="T715" s="118"/>
      <c r="V715" s="118"/>
      <c r="W715" s="118"/>
      <c r="X715" s="118"/>
      <c r="Z715" s="118"/>
      <c r="AB715" s="118"/>
      <c r="AC715" s="118"/>
      <c r="AD715" s="118"/>
      <c r="AE715" s="161">
        <f t="shared" ref="AE715:AE778" si="14">IF(E715=0,D715,0)</f>
        <v>0</v>
      </c>
      <c r="AG715" s="118"/>
      <c r="AI715" s="183"/>
      <c r="AK715" s="183"/>
      <c r="AM715" s="118"/>
    </row>
    <row r="716" spans="1:39" x14ac:dyDescent="0.3">
      <c r="A716" s="161">
        <v>706</v>
      </c>
      <c r="B716" s="118"/>
      <c r="C716" s="118"/>
      <c r="D716" s="118"/>
      <c r="E716" s="118"/>
      <c r="F716" s="118"/>
      <c r="G716" s="118"/>
      <c r="I716" s="118"/>
      <c r="J716" s="118"/>
      <c r="K716" s="118"/>
      <c r="L716" s="118"/>
      <c r="M716" s="118"/>
      <c r="N716" s="118"/>
      <c r="O716" s="118"/>
      <c r="P716" s="118"/>
      <c r="Q716" s="118"/>
      <c r="R716" s="118"/>
      <c r="T716" s="118"/>
      <c r="V716" s="118"/>
      <c r="W716" s="118"/>
      <c r="X716" s="118"/>
      <c r="Z716" s="118"/>
      <c r="AB716" s="118"/>
      <c r="AC716" s="118"/>
      <c r="AD716" s="118"/>
      <c r="AE716" s="161">
        <f t="shared" si="14"/>
        <v>0</v>
      </c>
      <c r="AG716" s="118"/>
      <c r="AI716" s="183"/>
      <c r="AK716" s="183"/>
      <c r="AM716" s="118"/>
    </row>
    <row r="717" spans="1:39" x14ac:dyDescent="0.3">
      <c r="A717" s="161">
        <v>707</v>
      </c>
      <c r="B717" s="118"/>
      <c r="C717" s="118"/>
      <c r="D717" s="118"/>
      <c r="E717" s="118"/>
      <c r="F717" s="118"/>
      <c r="G717" s="118"/>
      <c r="I717" s="118"/>
      <c r="J717" s="118"/>
      <c r="K717" s="118"/>
      <c r="L717" s="118"/>
      <c r="M717" s="118"/>
      <c r="N717" s="118"/>
      <c r="O717" s="118"/>
      <c r="P717" s="118"/>
      <c r="Q717" s="118"/>
      <c r="R717" s="118"/>
      <c r="T717" s="118"/>
      <c r="V717" s="118"/>
      <c r="W717" s="118"/>
      <c r="X717" s="118"/>
      <c r="Z717" s="118"/>
      <c r="AB717" s="118"/>
      <c r="AC717" s="118"/>
      <c r="AD717" s="118"/>
      <c r="AE717" s="161">
        <f t="shared" si="14"/>
        <v>0</v>
      </c>
      <c r="AG717" s="118"/>
      <c r="AI717" s="183"/>
      <c r="AK717" s="183"/>
      <c r="AM717" s="118"/>
    </row>
    <row r="718" spans="1:39" x14ac:dyDescent="0.3">
      <c r="A718" s="161">
        <v>708</v>
      </c>
      <c r="B718" s="118"/>
      <c r="C718" s="118"/>
      <c r="D718" s="118"/>
      <c r="E718" s="118"/>
      <c r="F718" s="118"/>
      <c r="G718" s="118"/>
      <c r="I718" s="118"/>
      <c r="J718" s="118"/>
      <c r="K718" s="118"/>
      <c r="L718" s="118"/>
      <c r="M718" s="118"/>
      <c r="N718" s="118"/>
      <c r="O718" s="118"/>
      <c r="P718" s="118"/>
      <c r="Q718" s="118"/>
      <c r="R718" s="118"/>
      <c r="T718" s="118"/>
      <c r="V718" s="118"/>
      <c r="W718" s="118"/>
      <c r="X718" s="118"/>
      <c r="Z718" s="118"/>
      <c r="AB718" s="118"/>
      <c r="AC718" s="118"/>
      <c r="AD718" s="118"/>
      <c r="AE718" s="161">
        <f t="shared" si="14"/>
        <v>0</v>
      </c>
      <c r="AG718" s="118"/>
      <c r="AI718" s="183"/>
      <c r="AK718" s="183"/>
      <c r="AM718" s="118"/>
    </row>
    <row r="719" spans="1:39" x14ac:dyDescent="0.3">
      <c r="A719" s="161">
        <v>709</v>
      </c>
      <c r="B719" s="118"/>
      <c r="C719" s="118"/>
      <c r="D719" s="118"/>
      <c r="E719" s="118"/>
      <c r="F719" s="118"/>
      <c r="G719" s="118"/>
      <c r="I719" s="118"/>
      <c r="J719" s="118"/>
      <c r="K719" s="118"/>
      <c r="L719" s="118"/>
      <c r="M719" s="118"/>
      <c r="N719" s="118"/>
      <c r="O719" s="118"/>
      <c r="P719" s="118"/>
      <c r="Q719" s="118"/>
      <c r="R719" s="118"/>
      <c r="T719" s="118"/>
      <c r="V719" s="118"/>
      <c r="W719" s="118"/>
      <c r="X719" s="118"/>
      <c r="Z719" s="118"/>
      <c r="AB719" s="118"/>
      <c r="AC719" s="118"/>
      <c r="AD719" s="118"/>
      <c r="AE719" s="161">
        <f t="shared" si="14"/>
        <v>0</v>
      </c>
      <c r="AG719" s="118"/>
      <c r="AI719" s="183"/>
      <c r="AK719" s="183"/>
      <c r="AM719" s="118"/>
    </row>
    <row r="720" spans="1:39" x14ac:dyDescent="0.3">
      <c r="A720" s="161">
        <v>710</v>
      </c>
      <c r="B720" s="118"/>
      <c r="C720" s="118"/>
      <c r="D720" s="118"/>
      <c r="E720" s="118"/>
      <c r="F720" s="118"/>
      <c r="G720" s="118"/>
      <c r="I720" s="118"/>
      <c r="J720" s="118"/>
      <c r="K720" s="118"/>
      <c r="L720" s="118"/>
      <c r="M720" s="118"/>
      <c r="N720" s="118"/>
      <c r="O720" s="118"/>
      <c r="P720" s="118"/>
      <c r="Q720" s="118"/>
      <c r="R720" s="118"/>
      <c r="T720" s="118"/>
      <c r="V720" s="118"/>
      <c r="W720" s="118"/>
      <c r="X720" s="118"/>
      <c r="Z720" s="118"/>
      <c r="AB720" s="118"/>
      <c r="AC720" s="118"/>
      <c r="AD720" s="118"/>
      <c r="AE720" s="161">
        <f t="shared" si="14"/>
        <v>0</v>
      </c>
      <c r="AG720" s="118"/>
      <c r="AI720" s="183"/>
      <c r="AK720" s="183"/>
      <c r="AM720" s="118"/>
    </row>
    <row r="721" spans="1:39" x14ac:dyDescent="0.3">
      <c r="A721" s="161">
        <v>711</v>
      </c>
      <c r="B721" s="118"/>
      <c r="C721" s="118"/>
      <c r="D721" s="118"/>
      <c r="E721" s="118"/>
      <c r="F721" s="118"/>
      <c r="G721" s="118"/>
      <c r="I721" s="118"/>
      <c r="J721" s="118"/>
      <c r="K721" s="118"/>
      <c r="L721" s="118"/>
      <c r="M721" s="118"/>
      <c r="N721" s="118"/>
      <c r="O721" s="118"/>
      <c r="P721" s="118"/>
      <c r="Q721" s="118"/>
      <c r="R721" s="118"/>
      <c r="T721" s="118"/>
      <c r="V721" s="118"/>
      <c r="W721" s="118"/>
      <c r="X721" s="118"/>
      <c r="Z721" s="118"/>
      <c r="AB721" s="118"/>
      <c r="AC721" s="118"/>
      <c r="AD721" s="118"/>
      <c r="AE721" s="161">
        <f t="shared" si="14"/>
        <v>0</v>
      </c>
      <c r="AG721" s="118"/>
      <c r="AI721" s="183"/>
      <c r="AK721" s="183"/>
      <c r="AM721" s="118"/>
    </row>
    <row r="722" spans="1:39" x14ac:dyDescent="0.3">
      <c r="A722" s="161">
        <v>712</v>
      </c>
      <c r="B722" s="118"/>
      <c r="C722" s="118"/>
      <c r="D722" s="118"/>
      <c r="E722" s="118"/>
      <c r="F722" s="118"/>
      <c r="G722" s="118"/>
      <c r="I722" s="118"/>
      <c r="J722" s="118"/>
      <c r="K722" s="118"/>
      <c r="L722" s="118"/>
      <c r="M722" s="118"/>
      <c r="N722" s="118"/>
      <c r="O722" s="118"/>
      <c r="P722" s="118"/>
      <c r="Q722" s="118"/>
      <c r="R722" s="118"/>
      <c r="T722" s="118"/>
      <c r="V722" s="118"/>
      <c r="W722" s="118"/>
      <c r="X722" s="118"/>
      <c r="Z722" s="118"/>
      <c r="AB722" s="118"/>
      <c r="AC722" s="118"/>
      <c r="AD722" s="118"/>
      <c r="AE722" s="161">
        <f t="shared" si="14"/>
        <v>0</v>
      </c>
      <c r="AG722" s="118"/>
      <c r="AI722" s="183"/>
      <c r="AK722" s="183"/>
      <c r="AM722" s="118"/>
    </row>
    <row r="723" spans="1:39" x14ac:dyDescent="0.3">
      <c r="A723" s="161">
        <v>713</v>
      </c>
      <c r="B723" s="118"/>
      <c r="C723" s="118"/>
      <c r="D723" s="118"/>
      <c r="E723" s="118"/>
      <c r="F723" s="118"/>
      <c r="G723" s="118"/>
      <c r="I723" s="118"/>
      <c r="J723" s="118"/>
      <c r="K723" s="118"/>
      <c r="L723" s="118"/>
      <c r="M723" s="118"/>
      <c r="N723" s="118"/>
      <c r="O723" s="118"/>
      <c r="P723" s="118"/>
      <c r="Q723" s="118"/>
      <c r="R723" s="118"/>
      <c r="T723" s="118"/>
      <c r="V723" s="118"/>
      <c r="W723" s="118"/>
      <c r="X723" s="118"/>
      <c r="Z723" s="118"/>
      <c r="AB723" s="118"/>
      <c r="AC723" s="118"/>
      <c r="AD723" s="118"/>
      <c r="AE723" s="161">
        <f t="shared" si="14"/>
        <v>0</v>
      </c>
      <c r="AG723" s="118"/>
      <c r="AI723" s="183"/>
      <c r="AK723" s="183"/>
      <c r="AM723" s="118"/>
    </row>
    <row r="724" spans="1:39" x14ac:dyDescent="0.3">
      <c r="A724" s="161">
        <v>714</v>
      </c>
      <c r="B724" s="118"/>
      <c r="C724" s="118"/>
      <c r="D724" s="118"/>
      <c r="E724" s="118"/>
      <c r="F724" s="118"/>
      <c r="G724" s="118"/>
      <c r="I724" s="118"/>
      <c r="J724" s="118"/>
      <c r="K724" s="118"/>
      <c r="L724" s="118"/>
      <c r="M724" s="118"/>
      <c r="N724" s="118"/>
      <c r="O724" s="118"/>
      <c r="P724" s="118"/>
      <c r="Q724" s="118"/>
      <c r="R724" s="118"/>
      <c r="T724" s="118"/>
      <c r="V724" s="118"/>
      <c r="W724" s="118"/>
      <c r="X724" s="118"/>
      <c r="Z724" s="118"/>
      <c r="AB724" s="118"/>
      <c r="AC724" s="118"/>
      <c r="AD724" s="118"/>
      <c r="AE724" s="161">
        <f t="shared" si="14"/>
        <v>0</v>
      </c>
      <c r="AG724" s="118"/>
      <c r="AI724" s="183"/>
      <c r="AK724" s="183"/>
      <c r="AM724" s="118"/>
    </row>
    <row r="725" spans="1:39" x14ac:dyDescent="0.3">
      <c r="A725" s="161">
        <v>715</v>
      </c>
      <c r="B725" s="118"/>
      <c r="C725" s="118"/>
      <c r="D725" s="118"/>
      <c r="E725" s="118"/>
      <c r="F725" s="118"/>
      <c r="G725" s="118"/>
      <c r="I725" s="118"/>
      <c r="J725" s="118"/>
      <c r="K725" s="118"/>
      <c r="L725" s="118"/>
      <c r="M725" s="118"/>
      <c r="N725" s="118"/>
      <c r="O725" s="118"/>
      <c r="P725" s="118"/>
      <c r="Q725" s="118"/>
      <c r="R725" s="118"/>
      <c r="T725" s="118"/>
      <c r="V725" s="118"/>
      <c r="W725" s="118"/>
      <c r="X725" s="118"/>
      <c r="Z725" s="118"/>
      <c r="AB725" s="118"/>
      <c r="AC725" s="118"/>
      <c r="AD725" s="118"/>
      <c r="AE725" s="161">
        <f t="shared" si="14"/>
        <v>0</v>
      </c>
      <c r="AG725" s="118"/>
      <c r="AI725" s="183"/>
      <c r="AK725" s="183"/>
      <c r="AM725" s="118"/>
    </row>
    <row r="726" spans="1:39" x14ac:dyDescent="0.3">
      <c r="A726" s="161">
        <v>716</v>
      </c>
      <c r="B726" s="118"/>
      <c r="C726" s="118"/>
      <c r="D726" s="118"/>
      <c r="E726" s="118"/>
      <c r="F726" s="118"/>
      <c r="G726" s="118"/>
      <c r="I726" s="118"/>
      <c r="J726" s="118"/>
      <c r="K726" s="118"/>
      <c r="L726" s="118"/>
      <c r="M726" s="118"/>
      <c r="N726" s="118"/>
      <c r="O726" s="118"/>
      <c r="P726" s="118"/>
      <c r="Q726" s="118"/>
      <c r="R726" s="118"/>
      <c r="T726" s="118"/>
      <c r="V726" s="118"/>
      <c r="W726" s="118"/>
      <c r="X726" s="118"/>
      <c r="Z726" s="118"/>
      <c r="AB726" s="118"/>
      <c r="AC726" s="118"/>
      <c r="AD726" s="118"/>
      <c r="AE726" s="161">
        <f t="shared" si="14"/>
        <v>0</v>
      </c>
      <c r="AG726" s="118"/>
      <c r="AI726" s="183"/>
      <c r="AK726" s="183"/>
      <c r="AM726" s="118"/>
    </row>
    <row r="727" spans="1:39" x14ac:dyDescent="0.3">
      <c r="A727" s="161">
        <v>717</v>
      </c>
      <c r="B727" s="118"/>
      <c r="C727" s="118"/>
      <c r="D727" s="118"/>
      <c r="E727" s="118"/>
      <c r="F727" s="118"/>
      <c r="G727" s="118"/>
      <c r="I727" s="118"/>
      <c r="J727" s="118"/>
      <c r="K727" s="118"/>
      <c r="L727" s="118"/>
      <c r="M727" s="118"/>
      <c r="N727" s="118"/>
      <c r="O727" s="118"/>
      <c r="P727" s="118"/>
      <c r="Q727" s="118"/>
      <c r="R727" s="118"/>
      <c r="T727" s="118"/>
      <c r="V727" s="118"/>
      <c r="W727" s="118"/>
      <c r="X727" s="118"/>
      <c r="Z727" s="118"/>
      <c r="AB727" s="118"/>
      <c r="AC727" s="118"/>
      <c r="AD727" s="118"/>
      <c r="AE727" s="161">
        <f t="shared" si="14"/>
        <v>0</v>
      </c>
      <c r="AG727" s="118"/>
      <c r="AI727" s="183"/>
      <c r="AK727" s="183"/>
      <c r="AM727" s="118"/>
    </row>
    <row r="728" spans="1:39" x14ac:dyDescent="0.3">
      <c r="A728" s="161">
        <v>718</v>
      </c>
      <c r="B728" s="118"/>
      <c r="C728" s="118"/>
      <c r="D728" s="118"/>
      <c r="E728" s="118"/>
      <c r="F728" s="118"/>
      <c r="G728" s="118"/>
      <c r="I728" s="118"/>
      <c r="J728" s="118"/>
      <c r="K728" s="118"/>
      <c r="L728" s="118"/>
      <c r="M728" s="118"/>
      <c r="N728" s="118"/>
      <c r="O728" s="118"/>
      <c r="P728" s="118"/>
      <c r="Q728" s="118"/>
      <c r="R728" s="118"/>
      <c r="T728" s="118"/>
      <c r="V728" s="118"/>
      <c r="W728" s="118"/>
      <c r="X728" s="118"/>
      <c r="Z728" s="118"/>
      <c r="AB728" s="118"/>
      <c r="AC728" s="118"/>
      <c r="AD728" s="118"/>
      <c r="AE728" s="161">
        <f t="shared" si="14"/>
        <v>0</v>
      </c>
      <c r="AG728" s="118"/>
      <c r="AI728" s="183"/>
      <c r="AK728" s="183"/>
      <c r="AM728" s="118"/>
    </row>
    <row r="729" spans="1:39" x14ac:dyDescent="0.3">
      <c r="A729" s="161">
        <v>719</v>
      </c>
      <c r="B729" s="118"/>
      <c r="C729" s="118"/>
      <c r="D729" s="118"/>
      <c r="E729" s="118"/>
      <c r="F729" s="118"/>
      <c r="G729" s="118"/>
      <c r="I729" s="118"/>
      <c r="J729" s="118"/>
      <c r="K729" s="118"/>
      <c r="L729" s="118"/>
      <c r="M729" s="118"/>
      <c r="N729" s="118"/>
      <c r="O729" s="118"/>
      <c r="P729" s="118"/>
      <c r="Q729" s="118"/>
      <c r="R729" s="118"/>
      <c r="T729" s="118"/>
      <c r="V729" s="118"/>
      <c r="W729" s="118"/>
      <c r="X729" s="118"/>
      <c r="Z729" s="118"/>
      <c r="AB729" s="118"/>
      <c r="AC729" s="118"/>
      <c r="AD729" s="118"/>
      <c r="AE729" s="161">
        <f t="shared" si="14"/>
        <v>0</v>
      </c>
      <c r="AG729" s="118"/>
      <c r="AI729" s="183"/>
      <c r="AK729" s="183"/>
      <c r="AM729" s="118"/>
    </row>
    <row r="730" spans="1:39" x14ac:dyDescent="0.3">
      <c r="A730" s="161">
        <v>720</v>
      </c>
      <c r="B730" s="118"/>
      <c r="C730" s="118"/>
      <c r="D730" s="118"/>
      <c r="E730" s="118"/>
      <c r="F730" s="118"/>
      <c r="G730" s="118"/>
      <c r="I730" s="118"/>
      <c r="J730" s="118"/>
      <c r="K730" s="118"/>
      <c r="L730" s="118"/>
      <c r="M730" s="118"/>
      <c r="N730" s="118"/>
      <c r="O730" s="118"/>
      <c r="P730" s="118"/>
      <c r="Q730" s="118"/>
      <c r="R730" s="118"/>
      <c r="T730" s="118"/>
      <c r="V730" s="118"/>
      <c r="W730" s="118"/>
      <c r="X730" s="118"/>
      <c r="Z730" s="118"/>
      <c r="AB730" s="118"/>
      <c r="AC730" s="118"/>
      <c r="AD730" s="118"/>
      <c r="AE730" s="161">
        <f t="shared" si="14"/>
        <v>0</v>
      </c>
      <c r="AG730" s="118"/>
      <c r="AI730" s="183"/>
      <c r="AK730" s="183"/>
      <c r="AM730" s="118"/>
    </row>
    <row r="731" spans="1:39" x14ac:dyDescent="0.3">
      <c r="A731" s="161">
        <v>721</v>
      </c>
      <c r="B731" s="118"/>
      <c r="C731" s="118"/>
      <c r="D731" s="118"/>
      <c r="E731" s="118"/>
      <c r="F731" s="118"/>
      <c r="G731" s="118"/>
      <c r="I731" s="118"/>
      <c r="J731" s="118"/>
      <c r="K731" s="118"/>
      <c r="L731" s="118"/>
      <c r="M731" s="118"/>
      <c r="N731" s="118"/>
      <c r="O731" s="118"/>
      <c r="P731" s="118"/>
      <c r="Q731" s="118"/>
      <c r="R731" s="118"/>
      <c r="T731" s="118"/>
      <c r="V731" s="118"/>
      <c r="W731" s="118"/>
      <c r="X731" s="118"/>
      <c r="Z731" s="118"/>
      <c r="AB731" s="118"/>
      <c r="AC731" s="118"/>
      <c r="AD731" s="118"/>
      <c r="AE731" s="161">
        <f t="shared" si="14"/>
        <v>0</v>
      </c>
      <c r="AG731" s="118"/>
      <c r="AI731" s="183"/>
      <c r="AK731" s="183"/>
      <c r="AM731" s="118"/>
    </row>
    <row r="732" spans="1:39" x14ac:dyDescent="0.3">
      <c r="A732" s="161">
        <v>722</v>
      </c>
      <c r="B732" s="118"/>
      <c r="C732" s="118"/>
      <c r="D732" s="118"/>
      <c r="E732" s="118"/>
      <c r="F732" s="118"/>
      <c r="G732" s="118"/>
      <c r="I732" s="118"/>
      <c r="J732" s="118"/>
      <c r="K732" s="118"/>
      <c r="L732" s="118"/>
      <c r="M732" s="118"/>
      <c r="N732" s="118"/>
      <c r="O732" s="118"/>
      <c r="P732" s="118"/>
      <c r="Q732" s="118"/>
      <c r="R732" s="118"/>
      <c r="T732" s="118"/>
      <c r="V732" s="118"/>
      <c r="W732" s="118"/>
      <c r="X732" s="118"/>
      <c r="Z732" s="118"/>
      <c r="AB732" s="118"/>
      <c r="AC732" s="118"/>
      <c r="AD732" s="118"/>
      <c r="AE732" s="161">
        <f t="shared" si="14"/>
        <v>0</v>
      </c>
      <c r="AG732" s="118"/>
      <c r="AI732" s="183"/>
      <c r="AK732" s="183"/>
      <c r="AM732" s="118"/>
    </row>
    <row r="733" spans="1:39" x14ac:dyDescent="0.3">
      <c r="A733" s="161">
        <v>723</v>
      </c>
      <c r="B733" s="118"/>
      <c r="C733" s="118"/>
      <c r="D733" s="118"/>
      <c r="E733" s="118"/>
      <c r="F733" s="118"/>
      <c r="G733" s="118"/>
      <c r="I733" s="118"/>
      <c r="J733" s="118"/>
      <c r="K733" s="118"/>
      <c r="L733" s="118"/>
      <c r="M733" s="118"/>
      <c r="N733" s="118"/>
      <c r="O733" s="118"/>
      <c r="P733" s="118"/>
      <c r="Q733" s="118"/>
      <c r="R733" s="118"/>
      <c r="T733" s="118"/>
      <c r="V733" s="118"/>
      <c r="W733" s="118"/>
      <c r="X733" s="118"/>
      <c r="Z733" s="118"/>
      <c r="AB733" s="118"/>
      <c r="AC733" s="118"/>
      <c r="AD733" s="118"/>
      <c r="AE733" s="161">
        <f t="shared" si="14"/>
        <v>0</v>
      </c>
      <c r="AG733" s="118"/>
      <c r="AI733" s="183"/>
      <c r="AK733" s="183"/>
      <c r="AM733" s="118"/>
    </row>
    <row r="734" spans="1:39" x14ac:dyDescent="0.3">
      <c r="A734" s="161">
        <v>724</v>
      </c>
      <c r="B734" s="118"/>
      <c r="C734" s="118"/>
      <c r="D734" s="118"/>
      <c r="E734" s="118"/>
      <c r="F734" s="118"/>
      <c r="G734" s="118"/>
      <c r="I734" s="118"/>
      <c r="J734" s="118"/>
      <c r="K734" s="118"/>
      <c r="L734" s="118"/>
      <c r="M734" s="118"/>
      <c r="N734" s="118"/>
      <c r="O734" s="118"/>
      <c r="P734" s="118"/>
      <c r="Q734" s="118"/>
      <c r="R734" s="118"/>
      <c r="T734" s="118"/>
      <c r="V734" s="118"/>
      <c r="W734" s="118"/>
      <c r="X734" s="118"/>
      <c r="Z734" s="118"/>
      <c r="AB734" s="118"/>
      <c r="AC734" s="118"/>
      <c r="AD734" s="118"/>
      <c r="AE734" s="161">
        <f t="shared" si="14"/>
        <v>0</v>
      </c>
      <c r="AG734" s="118"/>
      <c r="AI734" s="183"/>
      <c r="AK734" s="183"/>
      <c r="AM734" s="118"/>
    </row>
    <row r="735" spans="1:39" x14ac:dyDescent="0.3">
      <c r="A735" s="161">
        <v>725</v>
      </c>
      <c r="B735" s="118"/>
      <c r="C735" s="118"/>
      <c r="D735" s="118"/>
      <c r="E735" s="118"/>
      <c r="F735" s="118"/>
      <c r="G735" s="118"/>
      <c r="I735" s="118"/>
      <c r="J735" s="118"/>
      <c r="K735" s="118"/>
      <c r="L735" s="118"/>
      <c r="M735" s="118"/>
      <c r="N735" s="118"/>
      <c r="O735" s="118"/>
      <c r="P735" s="118"/>
      <c r="Q735" s="118"/>
      <c r="R735" s="118"/>
      <c r="T735" s="118"/>
      <c r="V735" s="118"/>
      <c r="W735" s="118"/>
      <c r="X735" s="118"/>
      <c r="Z735" s="118"/>
      <c r="AB735" s="118"/>
      <c r="AC735" s="118"/>
      <c r="AD735" s="118"/>
      <c r="AE735" s="161">
        <f t="shared" si="14"/>
        <v>0</v>
      </c>
      <c r="AG735" s="118"/>
      <c r="AI735" s="183"/>
      <c r="AK735" s="183"/>
      <c r="AM735" s="118"/>
    </row>
    <row r="736" spans="1:39" x14ac:dyDescent="0.3">
      <c r="A736" s="161">
        <v>726</v>
      </c>
      <c r="B736" s="118"/>
      <c r="C736" s="118"/>
      <c r="D736" s="118"/>
      <c r="E736" s="118"/>
      <c r="F736" s="118"/>
      <c r="G736" s="118"/>
      <c r="I736" s="118"/>
      <c r="J736" s="118"/>
      <c r="K736" s="118"/>
      <c r="L736" s="118"/>
      <c r="M736" s="118"/>
      <c r="N736" s="118"/>
      <c r="O736" s="118"/>
      <c r="P736" s="118"/>
      <c r="Q736" s="118"/>
      <c r="R736" s="118"/>
      <c r="T736" s="118"/>
      <c r="V736" s="118"/>
      <c r="W736" s="118"/>
      <c r="X736" s="118"/>
      <c r="Z736" s="118"/>
      <c r="AB736" s="118"/>
      <c r="AC736" s="118"/>
      <c r="AD736" s="118"/>
      <c r="AE736" s="161">
        <f t="shared" si="14"/>
        <v>0</v>
      </c>
      <c r="AG736" s="118"/>
      <c r="AI736" s="183"/>
      <c r="AK736" s="183"/>
      <c r="AM736" s="118"/>
    </row>
    <row r="737" spans="1:39" x14ac:dyDescent="0.3">
      <c r="A737" s="161">
        <v>727</v>
      </c>
      <c r="B737" s="118"/>
      <c r="C737" s="118"/>
      <c r="D737" s="118"/>
      <c r="E737" s="118"/>
      <c r="F737" s="118"/>
      <c r="G737" s="118"/>
      <c r="I737" s="118"/>
      <c r="J737" s="118"/>
      <c r="K737" s="118"/>
      <c r="L737" s="118"/>
      <c r="M737" s="118"/>
      <c r="N737" s="118"/>
      <c r="O737" s="118"/>
      <c r="P737" s="118"/>
      <c r="Q737" s="118"/>
      <c r="R737" s="118"/>
      <c r="T737" s="118"/>
      <c r="V737" s="118"/>
      <c r="W737" s="118"/>
      <c r="X737" s="118"/>
      <c r="Z737" s="118"/>
      <c r="AB737" s="118"/>
      <c r="AC737" s="118"/>
      <c r="AD737" s="118"/>
      <c r="AE737" s="161">
        <f t="shared" si="14"/>
        <v>0</v>
      </c>
      <c r="AG737" s="118"/>
      <c r="AI737" s="183"/>
      <c r="AK737" s="183"/>
      <c r="AM737" s="118"/>
    </row>
    <row r="738" spans="1:39" x14ac:dyDescent="0.3">
      <c r="A738" s="161">
        <v>728</v>
      </c>
      <c r="B738" s="118"/>
      <c r="C738" s="118"/>
      <c r="D738" s="118"/>
      <c r="E738" s="118"/>
      <c r="F738" s="118"/>
      <c r="G738" s="118"/>
      <c r="I738" s="118"/>
      <c r="J738" s="118"/>
      <c r="K738" s="118"/>
      <c r="L738" s="118"/>
      <c r="M738" s="118"/>
      <c r="N738" s="118"/>
      <c r="O738" s="118"/>
      <c r="P738" s="118"/>
      <c r="Q738" s="118"/>
      <c r="R738" s="118"/>
      <c r="T738" s="118"/>
      <c r="V738" s="118"/>
      <c r="W738" s="118"/>
      <c r="X738" s="118"/>
      <c r="Z738" s="118"/>
      <c r="AB738" s="118"/>
      <c r="AC738" s="118"/>
      <c r="AD738" s="118"/>
      <c r="AE738" s="161">
        <f t="shared" si="14"/>
        <v>0</v>
      </c>
      <c r="AG738" s="118"/>
      <c r="AI738" s="183"/>
      <c r="AK738" s="183"/>
      <c r="AM738" s="118"/>
    </row>
    <row r="739" spans="1:39" x14ac:dyDescent="0.3">
      <c r="A739" s="161">
        <v>729</v>
      </c>
      <c r="B739" s="118"/>
      <c r="C739" s="118"/>
      <c r="D739" s="118"/>
      <c r="E739" s="118"/>
      <c r="F739" s="118"/>
      <c r="G739" s="118"/>
      <c r="I739" s="118"/>
      <c r="J739" s="118"/>
      <c r="K739" s="118"/>
      <c r="L739" s="118"/>
      <c r="M739" s="118"/>
      <c r="N739" s="118"/>
      <c r="O739" s="118"/>
      <c r="P739" s="118"/>
      <c r="Q739" s="118"/>
      <c r="R739" s="118"/>
      <c r="T739" s="118"/>
      <c r="V739" s="118"/>
      <c r="W739" s="118"/>
      <c r="X739" s="118"/>
      <c r="Z739" s="118"/>
      <c r="AB739" s="118"/>
      <c r="AC739" s="118"/>
      <c r="AD739" s="118"/>
      <c r="AE739" s="161">
        <f t="shared" si="14"/>
        <v>0</v>
      </c>
      <c r="AG739" s="118"/>
      <c r="AI739" s="183"/>
      <c r="AK739" s="183"/>
      <c r="AM739" s="118"/>
    </row>
    <row r="740" spans="1:39" x14ac:dyDescent="0.3">
      <c r="A740" s="161">
        <v>730</v>
      </c>
      <c r="B740" s="118"/>
      <c r="C740" s="118"/>
      <c r="D740" s="118"/>
      <c r="E740" s="118"/>
      <c r="F740" s="118"/>
      <c r="G740" s="118"/>
      <c r="I740" s="118"/>
      <c r="J740" s="118"/>
      <c r="K740" s="118"/>
      <c r="L740" s="118"/>
      <c r="M740" s="118"/>
      <c r="N740" s="118"/>
      <c r="O740" s="118"/>
      <c r="P740" s="118"/>
      <c r="Q740" s="118"/>
      <c r="R740" s="118"/>
      <c r="T740" s="118"/>
      <c r="V740" s="118"/>
      <c r="W740" s="118"/>
      <c r="X740" s="118"/>
      <c r="Z740" s="118"/>
      <c r="AB740" s="118"/>
      <c r="AC740" s="118"/>
      <c r="AD740" s="118"/>
      <c r="AE740" s="161">
        <f t="shared" si="14"/>
        <v>0</v>
      </c>
      <c r="AG740" s="118"/>
      <c r="AI740" s="183"/>
      <c r="AK740" s="183"/>
      <c r="AM740" s="118"/>
    </row>
    <row r="741" spans="1:39" x14ac:dyDescent="0.3">
      <c r="A741" s="161">
        <v>731</v>
      </c>
      <c r="B741" s="118"/>
      <c r="C741" s="118"/>
      <c r="D741" s="118"/>
      <c r="E741" s="118"/>
      <c r="F741" s="118"/>
      <c r="G741" s="118"/>
      <c r="I741" s="118"/>
      <c r="J741" s="118"/>
      <c r="K741" s="118"/>
      <c r="L741" s="118"/>
      <c r="M741" s="118"/>
      <c r="N741" s="118"/>
      <c r="O741" s="118"/>
      <c r="P741" s="118"/>
      <c r="Q741" s="118"/>
      <c r="R741" s="118"/>
      <c r="T741" s="118"/>
      <c r="V741" s="118"/>
      <c r="W741" s="118"/>
      <c r="X741" s="118"/>
      <c r="Z741" s="118"/>
      <c r="AB741" s="118"/>
      <c r="AC741" s="118"/>
      <c r="AD741" s="118"/>
      <c r="AE741" s="161">
        <f t="shared" si="14"/>
        <v>0</v>
      </c>
      <c r="AG741" s="118"/>
      <c r="AI741" s="183"/>
      <c r="AK741" s="183"/>
      <c r="AM741" s="118"/>
    </row>
    <row r="742" spans="1:39" x14ac:dyDescent="0.3">
      <c r="A742" s="161">
        <v>732</v>
      </c>
      <c r="B742" s="118"/>
      <c r="C742" s="118"/>
      <c r="D742" s="118"/>
      <c r="E742" s="118"/>
      <c r="F742" s="118"/>
      <c r="G742" s="118"/>
      <c r="I742" s="118"/>
      <c r="J742" s="118"/>
      <c r="K742" s="118"/>
      <c r="L742" s="118"/>
      <c r="M742" s="118"/>
      <c r="N742" s="118"/>
      <c r="O742" s="118"/>
      <c r="P742" s="118"/>
      <c r="Q742" s="118"/>
      <c r="R742" s="118"/>
      <c r="T742" s="118"/>
      <c r="V742" s="118"/>
      <c r="W742" s="118"/>
      <c r="X742" s="118"/>
      <c r="Z742" s="118"/>
      <c r="AB742" s="118"/>
      <c r="AC742" s="118"/>
      <c r="AD742" s="118"/>
      <c r="AE742" s="161">
        <f t="shared" si="14"/>
        <v>0</v>
      </c>
      <c r="AG742" s="118"/>
      <c r="AI742" s="183"/>
      <c r="AK742" s="183"/>
      <c r="AM742" s="118"/>
    </row>
    <row r="743" spans="1:39" x14ac:dyDescent="0.3">
      <c r="A743" s="161">
        <v>733</v>
      </c>
      <c r="B743" s="118"/>
      <c r="C743" s="118"/>
      <c r="D743" s="118"/>
      <c r="E743" s="118"/>
      <c r="F743" s="118"/>
      <c r="G743" s="118"/>
      <c r="I743" s="118"/>
      <c r="J743" s="118"/>
      <c r="K743" s="118"/>
      <c r="L743" s="118"/>
      <c r="M743" s="118"/>
      <c r="N743" s="118"/>
      <c r="O743" s="118"/>
      <c r="P743" s="118"/>
      <c r="Q743" s="118"/>
      <c r="R743" s="118"/>
      <c r="T743" s="118"/>
      <c r="V743" s="118"/>
      <c r="W743" s="118"/>
      <c r="X743" s="118"/>
      <c r="Z743" s="118"/>
      <c r="AB743" s="118"/>
      <c r="AC743" s="118"/>
      <c r="AD743" s="118"/>
      <c r="AE743" s="161">
        <f t="shared" si="14"/>
        <v>0</v>
      </c>
      <c r="AG743" s="118"/>
      <c r="AI743" s="183"/>
      <c r="AK743" s="183"/>
      <c r="AM743" s="118"/>
    </row>
    <row r="744" spans="1:39" x14ac:dyDescent="0.3">
      <c r="A744" s="161">
        <v>734</v>
      </c>
      <c r="B744" s="118"/>
      <c r="C744" s="118"/>
      <c r="D744" s="118"/>
      <c r="E744" s="118"/>
      <c r="F744" s="118"/>
      <c r="G744" s="118"/>
      <c r="I744" s="118"/>
      <c r="J744" s="118"/>
      <c r="K744" s="118"/>
      <c r="L744" s="118"/>
      <c r="M744" s="118"/>
      <c r="N744" s="118"/>
      <c r="O744" s="118"/>
      <c r="P744" s="118"/>
      <c r="Q744" s="118"/>
      <c r="R744" s="118"/>
      <c r="T744" s="118"/>
      <c r="V744" s="118"/>
      <c r="W744" s="118"/>
      <c r="X744" s="118"/>
      <c r="Z744" s="118"/>
      <c r="AB744" s="118"/>
      <c r="AC744" s="118"/>
      <c r="AD744" s="118"/>
      <c r="AE744" s="161">
        <f t="shared" si="14"/>
        <v>0</v>
      </c>
      <c r="AG744" s="118"/>
      <c r="AI744" s="183"/>
      <c r="AK744" s="183"/>
      <c r="AM744" s="118"/>
    </row>
    <row r="745" spans="1:39" x14ac:dyDescent="0.3">
      <c r="A745" s="161">
        <v>735</v>
      </c>
      <c r="B745" s="118"/>
      <c r="C745" s="118"/>
      <c r="D745" s="118"/>
      <c r="E745" s="118"/>
      <c r="F745" s="118"/>
      <c r="G745" s="118"/>
      <c r="I745" s="118"/>
      <c r="J745" s="118"/>
      <c r="K745" s="118"/>
      <c r="L745" s="118"/>
      <c r="M745" s="118"/>
      <c r="N745" s="118"/>
      <c r="O745" s="118"/>
      <c r="P745" s="118"/>
      <c r="Q745" s="118"/>
      <c r="R745" s="118"/>
      <c r="T745" s="118"/>
      <c r="V745" s="118"/>
      <c r="W745" s="118"/>
      <c r="X745" s="118"/>
      <c r="Z745" s="118"/>
      <c r="AB745" s="118"/>
      <c r="AC745" s="118"/>
      <c r="AD745" s="118"/>
      <c r="AE745" s="161">
        <f t="shared" si="14"/>
        <v>0</v>
      </c>
      <c r="AG745" s="118"/>
      <c r="AI745" s="183"/>
      <c r="AK745" s="183"/>
      <c r="AM745" s="118"/>
    </row>
    <row r="746" spans="1:39" x14ac:dyDescent="0.3">
      <c r="A746" s="161">
        <v>736</v>
      </c>
      <c r="B746" s="118"/>
      <c r="C746" s="118"/>
      <c r="D746" s="118"/>
      <c r="E746" s="118"/>
      <c r="F746" s="118"/>
      <c r="G746" s="118"/>
      <c r="I746" s="118"/>
      <c r="J746" s="118"/>
      <c r="K746" s="118"/>
      <c r="L746" s="118"/>
      <c r="M746" s="118"/>
      <c r="N746" s="118"/>
      <c r="O746" s="118"/>
      <c r="P746" s="118"/>
      <c r="Q746" s="118"/>
      <c r="R746" s="118"/>
      <c r="T746" s="118"/>
      <c r="V746" s="118"/>
      <c r="W746" s="118"/>
      <c r="X746" s="118"/>
      <c r="Z746" s="118"/>
      <c r="AB746" s="118"/>
      <c r="AC746" s="118"/>
      <c r="AD746" s="118"/>
      <c r="AE746" s="161">
        <f t="shared" si="14"/>
        <v>0</v>
      </c>
      <c r="AG746" s="118"/>
      <c r="AI746" s="183"/>
      <c r="AK746" s="183"/>
      <c r="AM746" s="118"/>
    </row>
    <row r="747" spans="1:39" x14ac:dyDescent="0.3">
      <c r="A747" s="161">
        <v>737</v>
      </c>
      <c r="B747" s="118"/>
      <c r="C747" s="118"/>
      <c r="D747" s="118"/>
      <c r="E747" s="118"/>
      <c r="F747" s="118"/>
      <c r="G747" s="118"/>
      <c r="I747" s="118"/>
      <c r="J747" s="118"/>
      <c r="K747" s="118"/>
      <c r="L747" s="118"/>
      <c r="M747" s="118"/>
      <c r="N747" s="118"/>
      <c r="O747" s="118"/>
      <c r="P747" s="118"/>
      <c r="Q747" s="118"/>
      <c r="R747" s="118"/>
      <c r="T747" s="118"/>
      <c r="V747" s="118"/>
      <c r="W747" s="118"/>
      <c r="X747" s="118"/>
      <c r="Z747" s="118"/>
      <c r="AB747" s="118"/>
      <c r="AC747" s="118"/>
      <c r="AD747" s="118"/>
      <c r="AE747" s="161">
        <f t="shared" si="14"/>
        <v>0</v>
      </c>
      <c r="AG747" s="118"/>
      <c r="AI747" s="183"/>
      <c r="AK747" s="183"/>
      <c r="AM747" s="118"/>
    </row>
    <row r="748" spans="1:39" x14ac:dyDescent="0.3">
      <c r="A748" s="161">
        <v>738</v>
      </c>
      <c r="B748" s="118"/>
      <c r="C748" s="118"/>
      <c r="D748" s="118"/>
      <c r="E748" s="118"/>
      <c r="F748" s="118"/>
      <c r="G748" s="118"/>
      <c r="I748" s="118"/>
      <c r="J748" s="118"/>
      <c r="K748" s="118"/>
      <c r="L748" s="118"/>
      <c r="M748" s="118"/>
      <c r="N748" s="118"/>
      <c r="O748" s="118"/>
      <c r="P748" s="118"/>
      <c r="Q748" s="118"/>
      <c r="R748" s="118"/>
      <c r="T748" s="118"/>
      <c r="V748" s="118"/>
      <c r="W748" s="118"/>
      <c r="X748" s="118"/>
      <c r="Z748" s="118"/>
      <c r="AB748" s="118"/>
      <c r="AC748" s="118"/>
      <c r="AD748" s="118"/>
      <c r="AE748" s="161">
        <f t="shared" si="14"/>
        <v>0</v>
      </c>
      <c r="AG748" s="118"/>
      <c r="AI748" s="183"/>
      <c r="AK748" s="183"/>
      <c r="AM748" s="118"/>
    </row>
    <row r="749" spans="1:39" x14ac:dyDescent="0.3">
      <c r="A749" s="161">
        <v>739</v>
      </c>
      <c r="B749" s="118"/>
      <c r="C749" s="118"/>
      <c r="D749" s="118"/>
      <c r="E749" s="118"/>
      <c r="F749" s="118"/>
      <c r="G749" s="118"/>
      <c r="I749" s="118"/>
      <c r="J749" s="118"/>
      <c r="K749" s="118"/>
      <c r="L749" s="118"/>
      <c r="M749" s="118"/>
      <c r="N749" s="118"/>
      <c r="O749" s="118"/>
      <c r="P749" s="118"/>
      <c r="Q749" s="118"/>
      <c r="R749" s="118"/>
      <c r="T749" s="118"/>
      <c r="V749" s="118"/>
      <c r="W749" s="118"/>
      <c r="X749" s="118"/>
      <c r="Z749" s="118"/>
      <c r="AB749" s="118"/>
      <c r="AC749" s="118"/>
      <c r="AD749" s="118"/>
      <c r="AE749" s="161">
        <f t="shared" si="14"/>
        <v>0</v>
      </c>
      <c r="AG749" s="118"/>
      <c r="AI749" s="183"/>
      <c r="AK749" s="183"/>
      <c r="AM749" s="118"/>
    </row>
    <row r="750" spans="1:39" x14ac:dyDescent="0.3">
      <c r="A750" s="161">
        <v>740</v>
      </c>
      <c r="B750" s="118"/>
      <c r="C750" s="118"/>
      <c r="D750" s="118"/>
      <c r="E750" s="118"/>
      <c r="F750" s="118"/>
      <c r="G750" s="118"/>
      <c r="I750" s="118"/>
      <c r="J750" s="118"/>
      <c r="K750" s="118"/>
      <c r="L750" s="118"/>
      <c r="M750" s="118"/>
      <c r="N750" s="118"/>
      <c r="O750" s="118"/>
      <c r="P750" s="118"/>
      <c r="Q750" s="118"/>
      <c r="R750" s="118"/>
      <c r="T750" s="118"/>
      <c r="V750" s="118"/>
      <c r="W750" s="118"/>
      <c r="X750" s="118"/>
      <c r="Z750" s="118"/>
      <c r="AB750" s="118"/>
      <c r="AC750" s="118"/>
      <c r="AD750" s="118"/>
      <c r="AE750" s="161">
        <f t="shared" si="14"/>
        <v>0</v>
      </c>
      <c r="AG750" s="118"/>
      <c r="AI750" s="183"/>
      <c r="AK750" s="183"/>
      <c r="AM750" s="118"/>
    </row>
    <row r="751" spans="1:39" x14ac:dyDescent="0.3">
      <c r="A751" s="161">
        <v>741</v>
      </c>
      <c r="B751" s="118"/>
      <c r="C751" s="118"/>
      <c r="D751" s="118"/>
      <c r="E751" s="118"/>
      <c r="F751" s="118"/>
      <c r="G751" s="118"/>
      <c r="I751" s="118"/>
      <c r="J751" s="118"/>
      <c r="K751" s="118"/>
      <c r="L751" s="118"/>
      <c r="M751" s="118"/>
      <c r="N751" s="118"/>
      <c r="O751" s="118"/>
      <c r="P751" s="118"/>
      <c r="Q751" s="118"/>
      <c r="R751" s="118"/>
      <c r="T751" s="118"/>
      <c r="V751" s="118"/>
      <c r="W751" s="118"/>
      <c r="X751" s="118"/>
      <c r="Z751" s="118"/>
      <c r="AB751" s="118"/>
      <c r="AC751" s="118"/>
      <c r="AD751" s="118"/>
      <c r="AE751" s="161">
        <f t="shared" si="14"/>
        <v>0</v>
      </c>
      <c r="AG751" s="118"/>
      <c r="AI751" s="183"/>
      <c r="AK751" s="183"/>
      <c r="AM751" s="118"/>
    </row>
    <row r="752" spans="1:39" x14ac:dyDescent="0.3">
      <c r="A752" s="161">
        <v>742</v>
      </c>
      <c r="B752" s="118"/>
      <c r="C752" s="118"/>
      <c r="D752" s="118"/>
      <c r="E752" s="118"/>
      <c r="F752" s="118"/>
      <c r="G752" s="118"/>
      <c r="I752" s="118"/>
      <c r="J752" s="118"/>
      <c r="K752" s="118"/>
      <c r="L752" s="118"/>
      <c r="M752" s="118"/>
      <c r="N752" s="118"/>
      <c r="O752" s="118"/>
      <c r="P752" s="118"/>
      <c r="Q752" s="118"/>
      <c r="R752" s="118"/>
      <c r="T752" s="118"/>
      <c r="V752" s="118"/>
      <c r="W752" s="118"/>
      <c r="X752" s="118"/>
      <c r="Z752" s="118"/>
      <c r="AB752" s="118"/>
      <c r="AC752" s="118"/>
      <c r="AD752" s="118"/>
      <c r="AE752" s="161">
        <f t="shared" si="14"/>
        <v>0</v>
      </c>
      <c r="AG752" s="118"/>
      <c r="AI752" s="183"/>
      <c r="AK752" s="183"/>
      <c r="AM752" s="118"/>
    </row>
    <row r="753" spans="1:39" x14ac:dyDescent="0.3">
      <c r="A753" s="161">
        <v>743</v>
      </c>
      <c r="B753" s="118"/>
      <c r="C753" s="118"/>
      <c r="D753" s="118"/>
      <c r="E753" s="118"/>
      <c r="F753" s="118"/>
      <c r="G753" s="118"/>
      <c r="I753" s="118"/>
      <c r="J753" s="118"/>
      <c r="K753" s="118"/>
      <c r="L753" s="118"/>
      <c r="M753" s="118"/>
      <c r="N753" s="118"/>
      <c r="O753" s="118"/>
      <c r="P753" s="118"/>
      <c r="Q753" s="118"/>
      <c r="R753" s="118"/>
      <c r="T753" s="118"/>
      <c r="V753" s="118"/>
      <c r="W753" s="118"/>
      <c r="X753" s="118"/>
      <c r="Z753" s="118"/>
      <c r="AB753" s="118"/>
      <c r="AC753" s="118"/>
      <c r="AD753" s="118"/>
      <c r="AE753" s="161">
        <f t="shared" si="14"/>
        <v>0</v>
      </c>
      <c r="AG753" s="118"/>
      <c r="AI753" s="183"/>
      <c r="AK753" s="183"/>
      <c r="AM753" s="118"/>
    </row>
    <row r="754" spans="1:39" x14ac:dyDescent="0.3">
      <c r="A754" s="161">
        <v>744</v>
      </c>
      <c r="B754" s="118"/>
      <c r="C754" s="118"/>
      <c r="D754" s="118"/>
      <c r="E754" s="118"/>
      <c r="F754" s="118"/>
      <c r="G754" s="118"/>
      <c r="I754" s="118"/>
      <c r="J754" s="118"/>
      <c r="K754" s="118"/>
      <c r="L754" s="118"/>
      <c r="M754" s="118"/>
      <c r="N754" s="118"/>
      <c r="O754" s="118"/>
      <c r="P754" s="118"/>
      <c r="Q754" s="118"/>
      <c r="R754" s="118"/>
      <c r="T754" s="118"/>
      <c r="V754" s="118"/>
      <c r="W754" s="118"/>
      <c r="X754" s="118"/>
      <c r="Z754" s="118"/>
      <c r="AB754" s="118"/>
      <c r="AC754" s="118"/>
      <c r="AD754" s="118"/>
      <c r="AE754" s="161">
        <f t="shared" si="14"/>
        <v>0</v>
      </c>
      <c r="AG754" s="118"/>
      <c r="AI754" s="183"/>
      <c r="AK754" s="183"/>
      <c r="AM754" s="118"/>
    </row>
    <row r="755" spans="1:39" x14ac:dyDescent="0.3">
      <c r="A755" s="161">
        <v>745</v>
      </c>
      <c r="B755" s="118"/>
      <c r="C755" s="118"/>
      <c r="D755" s="118"/>
      <c r="E755" s="118"/>
      <c r="F755" s="118"/>
      <c r="G755" s="118"/>
      <c r="I755" s="118"/>
      <c r="J755" s="118"/>
      <c r="K755" s="118"/>
      <c r="L755" s="118"/>
      <c r="M755" s="118"/>
      <c r="N755" s="118"/>
      <c r="O755" s="118"/>
      <c r="P755" s="118"/>
      <c r="Q755" s="118"/>
      <c r="R755" s="118"/>
      <c r="T755" s="118"/>
      <c r="V755" s="118"/>
      <c r="W755" s="118"/>
      <c r="X755" s="118"/>
      <c r="Z755" s="118"/>
      <c r="AB755" s="118"/>
      <c r="AC755" s="118"/>
      <c r="AD755" s="118"/>
      <c r="AE755" s="161">
        <f t="shared" si="14"/>
        <v>0</v>
      </c>
      <c r="AG755" s="118"/>
      <c r="AI755" s="183"/>
      <c r="AK755" s="183"/>
      <c r="AM755" s="118"/>
    </row>
    <row r="756" spans="1:39" x14ac:dyDescent="0.3">
      <c r="A756" s="161">
        <v>746</v>
      </c>
      <c r="B756" s="118"/>
      <c r="C756" s="118"/>
      <c r="D756" s="118"/>
      <c r="E756" s="118"/>
      <c r="F756" s="118"/>
      <c r="G756" s="118"/>
      <c r="I756" s="118"/>
      <c r="J756" s="118"/>
      <c r="K756" s="118"/>
      <c r="L756" s="118"/>
      <c r="M756" s="118"/>
      <c r="N756" s="118"/>
      <c r="O756" s="118"/>
      <c r="P756" s="118"/>
      <c r="Q756" s="118"/>
      <c r="R756" s="118"/>
      <c r="T756" s="118"/>
      <c r="V756" s="118"/>
      <c r="W756" s="118"/>
      <c r="X756" s="118"/>
      <c r="Z756" s="118"/>
      <c r="AB756" s="118"/>
      <c r="AC756" s="118"/>
      <c r="AD756" s="118"/>
      <c r="AE756" s="161">
        <f t="shared" si="14"/>
        <v>0</v>
      </c>
      <c r="AG756" s="118"/>
      <c r="AI756" s="183"/>
      <c r="AK756" s="183"/>
      <c r="AM756" s="118"/>
    </row>
    <row r="757" spans="1:39" x14ac:dyDescent="0.3">
      <c r="A757" s="161">
        <v>747</v>
      </c>
      <c r="B757" s="118"/>
      <c r="C757" s="118"/>
      <c r="D757" s="118"/>
      <c r="E757" s="118"/>
      <c r="F757" s="118"/>
      <c r="G757" s="118"/>
      <c r="I757" s="118"/>
      <c r="J757" s="118"/>
      <c r="K757" s="118"/>
      <c r="L757" s="118"/>
      <c r="M757" s="118"/>
      <c r="N757" s="118"/>
      <c r="O757" s="118"/>
      <c r="P757" s="118"/>
      <c r="Q757" s="118"/>
      <c r="R757" s="118"/>
      <c r="T757" s="118"/>
      <c r="V757" s="118"/>
      <c r="W757" s="118"/>
      <c r="X757" s="118"/>
      <c r="Z757" s="118"/>
      <c r="AB757" s="118"/>
      <c r="AC757" s="118"/>
      <c r="AD757" s="118"/>
      <c r="AE757" s="161">
        <f t="shared" si="14"/>
        <v>0</v>
      </c>
      <c r="AG757" s="118"/>
      <c r="AI757" s="183"/>
      <c r="AK757" s="183"/>
      <c r="AM757" s="118"/>
    </row>
    <row r="758" spans="1:39" x14ac:dyDescent="0.3">
      <c r="A758" s="161">
        <v>748</v>
      </c>
      <c r="B758" s="118"/>
      <c r="C758" s="118"/>
      <c r="D758" s="118"/>
      <c r="E758" s="118"/>
      <c r="F758" s="118"/>
      <c r="G758" s="118"/>
      <c r="I758" s="118"/>
      <c r="J758" s="118"/>
      <c r="K758" s="118"/>
      <c r="L758" s="118"/>
      <c r="M758" s="118"/>
      <c r="N758" s="118"/>
      <c r="O758" s="118"/>
      <c r="P758" s="118"/>
      <c r="Q758" s="118"/>
      <c r="R758" s="118"/>
      <c r="T758" s="118"/>
      <c r="V758" s="118"/>
      <c r="W758" s="118"/>
      <c r="X758" s="118"/>
      <c r="Z758" s="118"/>
      <c r="AB758" s="118"/>
      <c r="AC758" s="118"/>
      <c r="AD758" s="118"/>
      <c r="AE758" s="161">
        <f t="shared" si="14"/>
        <v>0</v>
      </c>
      <c r="AG758" s="118"/>
      <c r="AI758" s="183"/>
      <c r="AK758" s="183"/>
      <c r="AM758" s="118"/>
    </row>
    <row r="759" spans="1:39" x14ac:dyDescent="0.3">
      <c r="A759" s="161">
        <v>749</v>
      </c>
      <c r="B759" s="118"/>
      <c r="C759" s="118"/>
      <c r="D759" s="118"/>
      <c r="E759" s="118"/>
      <c r="F759" s="118"/>
      <c r="G759" s="118"/>
      <c r="I759" s="118"/>
      <c r="J759" s="118"/>
      <c r="K759" s="118"/>
      <c r="L759" s="118"/>
      <c r="M759" s="118"/>
      <c r="N759" s="118"/>
      <c r="O759" s="118"/>
      <c r="P759" s="118"/>
      <c r="Q759" s="118"/>
      <c r="R759" s="118"/>
      <c r="T759" s="118"/>
      <c r="V759" s="118"/>
      <c r="W759" s="118"/>
      <c r="X759" s="118"/>
      <c r="Z759" s="118"/>
      <c r="AB759" s="118"/>
      <c r="AC759" s="118"/>
      <c r="AD759" s="118"/>
      <c r="AE759" s="161">
        <f t="shared" si="14"/>
        <v>0</v>
      </c>
      <c r="AG759" s="118"/>
      <c r="AI759" s="183"/>
      <c r="AK759" s="183"/>
      <c r="AM759" s="118"/>
    </row>
    <row r="760" spans="1:39" x14ac:dyDescent="0.3">
      <c r="A760" s="161">
        <v>750</v>
      </c>
      <c r="B760" s="118"/>
      <c r="C760" s="118"/>
      <c r="D760" s="118"/>
      <c r="E760" s="118"/>
      <c r="F760" s="118"/>
      <c r="G760" s="118"/>
      <c r="I760" s="118"/>
      <c r="J760" s="118"/>
      <c r="K760" s="118"/>
      <c r="L760" s="118"/>
      <c r="M760" s="118"/>
      <c r="N760" s="118"/>
      <c r="O760" s="118"/>
      <c r="P760" s="118"/>
      <c r="Q760" s="118"/>
      <c r="R760" s="118"/>
      <c r="T760" s="118"/>
      <c r="V760" s="118"/>
      <c r="W760" s="118"/>
      <c r="X760" s="118"/>
      <c r="Z760" s="118"/>
      <c r="AB760" s="118"/>
      <c r="AC760" s="118"/>
      <c r="AD760" s="118"/>
      <c r="AE760" s="161">
        <f t="shared" si="14"/>
        <v>0</v>
      </c>
      <c r="AG760" s="118"/>
      <c r="AI760" s="183"/>
      <c r="AK760" s="183"/>
      <c r="AM760" s="118"/>
    </row>
    <row r="761" spans="1:39" x14ac:dyDescent="0.3">
      <c r="A761" s="161">
        <v>751</v>
      </c>
      <c r="B761" s="118"/>
      <c r="C761" s="118"/>
      <c r="D761" s="118"/>
      <c r="E761" s="118"/>
      <c r="F761" s="118"/>
      <c r="G761" s="118"/>
      <c r="I761" s="118"/>
      <c r="J761" s="118"/>
      <c r="K761" s="118"/>
      <c r="L761" s="118"/>
      <c r="M761" s="118"/>
      <c r="N761" s="118"/>
      <c r="O761" s="118"/>
      <c r="P761" s="118"/>
      <c r="Q761" s="118"/>
      <c r="R761" s="118"/>
      <c r="T761" s="118"/>
      <c r="V761" s="118"/>
      <c r="W761" s="118"/>
      <c r="X761" s="118"/>
      <c r="Z761" s="118"/>
      <c r="AB761" s="118"/>
      <c r="AC761" s="118"/>
      <c r="AD761" s="118"/>
      <c r="AE761" s="161">
        <f t="shared" si="14"/>
        <v>0</v>
      </c>
      <c r="AG761" s="118"/>
      <c r="AI761" s="183"/>
      <c r="AK761" s="183"/>
      <c r="AM761" s="118"/>
    </row>
    <row r="762" spans="1:39" x14ac:dyDescent="0.3">
      <c r="A762" s="161">
        <v>752</v>
      </c>
      <c r="B762" s="118"/>
      <c r="C762" s="118"/>
      <c r="D762" s="118"/>
      <c r="E762" s="118"/>
      <c r="F762" s="118"/>
      <c r="G762" s="118"/>
      <c r="I762" s="118"/>
      <c r="J762" s="118"/>
      <c r="K762" s="118"/>
      <c r="L762" s="118"/>
      <c r="M762" s="118"/>
      <c r="N762" s="118"/>
      <c r="O762" s="118"/>
      <c r="P762" s="118"/>
      <c r="Q762" s="118"/>
      <c r="R762" s="118"/>
      <c r="T762" s="118"/>
      <c r="V762" s="118"/>
      <c r="W762" s="118"/>
      <c r="X762" s="118"/>
      <c r="Z762" s="118"/>
      <c r="AB762" s="118"/>
      <c r="AC762" s="118"/>
      <c r="AD762" s="118"/>
      <c r="AE762" s="161">
        <f t="shared" si="14"/>
        <v>0</v>
      </c>
      <c r="AG762" s="118"/>
      <c r="AI762" s="183"/>
      <c r="AK762" s="183"/>
      <c r="AM762" s="118"/>
    </row>
    <row r="763" spans="1:39" x14ac:dyDescent="0.3">
      <c r="A763" s="161">
        <v>753</v>
      </c>
      <c r="B763" s="118"/>
      <c r="C763" s="118"/>
      <c r="D763" s="118"/>
      <c r="E763" s="118"/>
      <c r="F763" s="118"/>
      <c r="G763" s="118"/>
      <c r="I763" s="118"/>
      <c r="J763" s="118"/>
      <c r="K763" s="118"/>
      <c r="L763" s="118"/>
      <c r="M763" s="118"/>
      <c r="N763" s="118"/>
      <c r="O763" s="118"/>
      <c r="P763" s="118"/>
      <c r="Q763" s="118"/>
      <c r="R763" s="118"/>
      <c r="T763" s="118"/>
      <c r="V763" s="118"/>
      <c r="W763" s="118"/>
      <c r="X763" s="118"/>
      <c r="Z763" s="118"/>
      <c r="AB763" s="118"/>
      <c r="AC763" s="118"/>
      <c r="AD763" s="118"/>
      <c r="AE763" s="161">
        <f t="shared" si="14"/>
        <v>0</v>
      </c>
      <c r="AG763" s="118"/>
      <c r="AI763" s="183"/>
      <c r="AK763" s="183"/>
      <c r="AM763" s="118"/>
    </row>
    <row r="764" spans="1:39" x14ac:dyDescent="0.3">
      <c r="A764" s="161">
        <v>754</v>
      </c>
      <c r="B764" s="118"/>
      <c r="C764" s="118"/>
      <c r="D764" s="118"/>
      <c r="E764" s="118"/>
      <c r="F764" s="118"/>
      <c r="G764" s="118"/>
      <c r="I764" s="118"/>
      <c r="J764" s="118"/>
      <c r="K764" s="118"/>
      <c r="L764" s="118"/>
      <c r="M764" s="118"/>
      <c r="N764" s="118"/>
      <c r="O764" s="118"/>
      <c r="P764" s="118"/>
      <c r="Q764" s="118"/>
      <c r="R764" s="118"/>
      <c r="T764" s="118"/>
      <c r="V764" s="118"/>
      <c r="W764" s="118"/>
      <c r="X764" s="118"/>
      <c r="Z764" s="118"/>
      <c r="AB764" s="118"/>
      <c r="AC764" s="118"/>
      <c r="AD764" s="118"/>
      <c r="AE764" s="161">
        <f t="shared" si="14"/>
        <v>0</v>
      </c>
      <c r="AG764" s="118"/>
      <c r="AI764" s="183"/>
      <c r="AK764" s="183"/>
      <c r="AM764" s="118"/>
    </row>
    <row r="765" spans="1:39" x14ac:dyDescent="0.3">
      <c r="A765" s="161">
        <v>755</v>
      </c>
      <c r="B765" s="118"/>
      <c r="C765" s="118"/>
      <c r="D765" s="118"/>
      <c r="E765" s="118"/>
      <c r="F765" s="118"/>
      <c r="G765" s="118"/>
      <c r="I765" s="118"/>
      <c r="J765" s="118"/>
      <c r="K765" s="118"/>
      <c r="L765" s="118"/>
      <c r="M765" s="118"/>
      <c r="N765" s="118"/>
      <c r="O765" s="118"/>
      <c r="P765" s="118"/>
      <c r="Q765" s="118"/>
      <c r="R765" s="118"/>
      <c r="T765" s="118"/>
      <c r="V765" s="118"/>
      <c r="W765" s="118"/>
      <c r="X765" s="118"/>
      <c r="Z765" s="118"/>
      <c r="AB765" s="118"/>
      <c r="AC765" s="118"/>
      <c r="AD765" s="118"/>
      <c r="AE765" s="161">
        <f t="shared" si="14"/>
        <v>0</v>
      </c>
      <c r="AG765" s="118"/>
      <c r="AI765" s="183"/>
      <c r="AK765" s="183"/>
      <c r="AM765" s="118"/>
    </row>
    <row r="766" spans="1:39" x14ac:dyDescent="0.3">
      <c r="A766" s="161">
        <v>756</v>
      </c>
      <c r="B766" s="118"/>
      <c r="C766" s="118"/>
      <c r="D766" s="118"/>
      <c r="E766" s="118"/>
      <c r="F766" s="118"/>
      <c r="G766" s="118"/>
      <c r="I766" s="118"/>
      <c r="J766" s="118"/>
      <c r="K766" s="118"/>
      <c r="L766" s="118"/>
      <c r="M766" s="118"/>
      <c r="N766" s="118"/>
      <c r="O766" s="118"/>
      <c r="P766" s="118"/>
      <c r="Q766" s="118"/>
      <c r="R766" s="118"/>
      <c r="T766" s="118"/>
      <c r="V766" s="118"/>
      <c r="W766" s="118"/>
      <c r="X766" s="118"/>
      <c r="Z766" s="118"/>
      <c r="AB766" s="118"/>
      <c r="AC766" s="118"/>
      <c r="AD766" s="118"/>
      <c r="AE766" s="161">
        <f t="shared" si="14"/>
        <v>0</v>
      </c>
      <c r="AG766" s="118"/>
      <c r="AI766" s="183"/>
      <c r="AK766" s="183"/>
      <c r="AM766" s="118"/>
    </row>
    <row r="767" spans="1:39" x14ac:dyDescent="0.3">
      <c r="A767" s="161">
        <v>757</v>
      </c>
      <c r="B767" s="118"/>
      <c r="C767" s="118"/>
      <c r="D767" s="118"/>
      <c r="E767" s="118"/>
      <c r="F767" s="118"/>
      <c r="G767" s="118"/>
      <c r="I767" s="118"/>
      <c r="J767" s="118"/>
      <c r="K767" s="118"/>
      <c r="L767" s="118"/>
      <c r="M767" s="118"/>
      <c r="N767" s="118"/>
      <c r="O767" s="118"/>
      <c r="P767" s="118"/>
      <c r="Q767" s="118"/>
      <c r="R767" s="118"/>
      <c r="T767" s="118"/>
      <c r="V767" s="118"/>
      <c r="W767" s="118"/>
      <c r="X767" s="118"/>
      <c r="Z767" s="118"/>
      <c r="AB767" s="118"/>
      <c r="AC767" s="118"/>
      <c r="AD767" s="118"/>
      <c r="AE767" s="161">
        <f t="shared" si="14"/>
        <v>0</v>
      </c>
      <c r="AG767" s="118"/>
      <c r="AI767" s="183"/>
      <c r="AK767" s="183"/>
      <c r="AM767" s="118"/>
    </row>
    <row r="768" spans="1:39" x14ac:dyDescent="0.3">
      <c r="A768" s="161">
        <v>758</v>
      </c>
      <c r="B768" s="118"/>
      <c r="C768" s="118"/>
      <c r="D768" s="118"/>
      <c r="E768" s="118"/>
      <c r="F768" s="118"/>
      <c r="G768" s="118"/>
      <c r="I768" s="118"/>
      <c r="J768" s="118"/>
      <c r="K768" s="118"/>
      <c r="L768" s="118"/>
      <c r="M768" s="118"/>
      <c r="N768" s="118"/>
      <c r="O768" s="118"/>
      <c r="P768" s="118"/>
      <c r="Q768" s="118"/>
      <c r="R768" s="118"/>
      <c r="T768" s="118"/>
      <c r="V768" s="118"/>
      <c r="W768" s="118"/>
      <c r="X768" s="118"/>
      <c r="Z768" s="118"/>
      <c r="AB768" s="118"/>
      <c r="AC768" s="118"/>
      <c r="AD768" s="118"/>
      <c r="AE768" s="161">
        <f t="shared" si="14"/>
        <v>0</v>
      </c>
      <c r="AG768" s="118"/>
      <c r="AI768" s="183"/>
      <c r="AK768" s="183"/>
      <c r="AM768" s="118"/>
    </row>
    <row r="769" spans="1:39" x14ac:dyDescent="0.3">
      <c r="A769" s="161">
        <v>759</v>
      </c>
      <c r="B769" s="118"/>
      <c r="C769" s="118"/>
      <c r="D769" s="118"/>
      <c r="E769" s="118"/>
      <c r="F769" s="118"/>
      <c r="G769" s="118"/>
      <c r="I769" s="118"/>
      <c r="J769" s="118"/>
      <c r="K769" s="118"/>
      <c r="L769" s="118"/>
      <c r="M769" s="118"/>
      <c r="N769" s="118"/>
      <c r="O769" s="118"/>
      <c r="P769" s="118"/>
      <c r="Q769" s="118"/>
      <c r="R769" s="118"/>
      <c r="T769" s="118"/>
      <c r="V769" s="118"/>
      <c r="W769" s="118"/>
      <c r="X769" s="118"/>
      <c r="Z769" s="118"/>
      <c r="AB769" s="118"/>
      <c r="AC769" s="118"/>
      <c r="AD769" s="118"/>
      <c r="AE769" s="161">
        <f t="shared" si="14"/>
        <v>0</v>
      </c>
      <c r="AG769" s="118"/>
      <c r="AI769" s="183"/>
      <c r="AK769" s="183"/>
      <c r="AM769" s="118"/>
    </row>
    <row r="770" spans="1:39" x14ac:dyDescent="0.3">
      <c r="A770" s="161">
        <v>760</v>
      </c>
      <c r="B770" s="118"/>
      <c r="C770" s="118"/>
      <c r="D770" s="118"/>
      <c r="E770" s="118"/>
      <c r="F770" s="118"/>
      <c r="G770" s="118"/>
      <c r="I770" s="118"/>
      <c r="J770" s="118"/>
      <c r="K770" s="118"/>
      <c r="L770" s="118"/>
      <c r="M770" s="118"/>
      <c r="N770" s="118"/>
      <c r="O770" s="118"/>
      <c r="P770" s="118"/>
      <c r="Q770" s="118"/>
      <c r="R770" s="118"/>
      <c r="T770" s="118"/>
      <c r="V770" s="118"/>
      <c r="W770" s="118"/>
      <c r="X770" s="118"/>
      <c r="Z770" s="118"/>
      <c r="AB770" s="118"/>
      <c r="AC770" s="118"/>
      <c r="AD770" s="118"/>
      <c r="AE770" s="161">
        <f t="shared" si="14"/>
        <v>0</v>
      </c>
      <c r="AG770" s="118"/>
      <c r="AI770" s="183"/>
      <c r="AK770" s="183"/>
      <c r="AM770" s="118"/>
    </row>
    <row r="771" spans="1:39" x14ac:dyDescent="0.3">
      <c r="A771" s="161">
        <v>761</v>
      </c>
      <c r="B771" s="118"/>
      <c r="C771" s="118"/>
      <c r="D771" s="118"/>
      <c r="E771" s="118"/>
      <c r="F771" s="118"/>
      <c r="G771" s="118"/>
      <c r="I771" s="118"/>
      <c r="J771" s="118"/>
      <c r="K771" s="118"/>
      <c r="L771" s="118"/>
      <c r="M771" s="118"/>
      <c r="N771" s="118"/>
      <c r="O771" s="118"/>
      <c r="P771" s="118"/>
      <c r="Q771" s="118"/>
      <c r="R771" s="118"/>
      <c r="T771" s="118"/>
      <c r="V771" s="118"/>
      <c r="W771" s="118"/>
      <c r="X771" s="118"/>
      <c r="Z771" s="118"/>
      <c r="AB771" s="118"/>
      <c r="AC771" s="118"/>
      <c r="AD771" s="118"/>
      <c r="AE771" s="161">
        <f t="shared" si="14"/>
        <v>0</v>
      </c>
      <c r="AG771" s="118"/>
      <c r="AI771" s="183"/>
      <c r="AK771" s="183"/>
      <c r="AM771" s="118"/>
    </row>
    <row r="772" spans="1:39" x14ac:dyDescent="0.3">
      <c r="A772" s="161">
        <v>762</v>
      </c>
      <c r="B772" s="118"/>
      <c r="C772" s="118"/>
      <c r="D772" s="118"/>
      <c r="E772" s="118"/>
      <c r="F772" s="118"/>
      <c r="G772" s="118"/>
      <c r="I772" s="118"/>
      <c r="J772" s="118"/>
      <c r="K772" s="118"/>
      <c r="L772" s="118"/>
      <c r="M772" s="118"/>
      <c r="N772" s="118"/>
      <c r="O772" s="118"/>
      <c r="P772" s="118"/>
      <c r="Q772" s="118"/>
      <c r="R772" s="118"/>
      <c r="T772" s="118"/>
      <c r="V772" s="118"/>
      <c r="W772" s="118"/>
      <c r="X772" s="118"/>
      <c r="Z772" s="118"/>
      <c r="AB772" s="118"/>
      <c r="AC772" s="118"/>
      <c r="AD772" s="118"/>
      <c r="AE772" s="161">
        <f t="shared" si="14"/>
        <v>0</v>
      </c>
      <c r="AG772" s="118"/>
      <c r="AI772" s="183"/>
      <c r="AK772" s="183"/>
      <c r="AM772" s="118"/>
    </row>
    <row r="773" spans="1:39" x14ac:dyDescent="0.3">
      <c r="A773" s="161">
        <v>763</v>
      </c>
      <c r="B773" s="118"/>
      <c r="C773" s="118"/>
      <c r="D773" s="118"/>
      <c r="E773" s="118"/>
      <c r="F773" s="118"/>
      <c r="G773" s="118"/>
      <c r="I773" s="118"/>
      <c r="J773" s="118"/>
      <c r="K773" s="118"/>
      <c r="L773" s="118"/>
      <c r="M773" s="118"/>
      <c r="N773" s="118"/>
      <c r="O773" s="118"/>
      <c r="P773" s="118"/>
      <c r="Q773" s="118"/>
      <c r="R773" s="118"/>
      <c r="T773" s="118"/>
      <c r="V773" s="118"/>
      <c r="W773" s="118"/>
      <c r="X773" s="118"/>
      <c r="Z773" s="118"/>
      <c r="AB773" s="118"/>
      <c r="AC773" s="118"/>
      <c r="AD773" s="118"/>
      <c r="AE773" s="161">
        <f t="shared" si="14"/>
        <v>0</v>
      </c>
      <c r="AG773" s="118"/>
      <c r="AI773" s="183"/>
      <c r="AK773" s="183"/>
      <c r="AM773" s="118"/>
    </row>
    <row r="774" spans="1:39" x14ac:dyDescent="0.3">
      <c r="A774" s="161">
        <v>764</v>
      </c>
      <c r="B774" s="118"/>
      <c r="C774" s="118"/>
      <c r="D774" s="118"/>
      <c r="E774" s="118"/>
      <c r="F774" s="118"/>
      <c r="G774" s="118"/>
      <c r="I774" s="118"/>
      <c r="J774" s="118"/>
      <c r="K774" s="118"/>
      <c r="L774" s="118"/>
      <c r="M774" s="118"/>
      <c r="N774" s="118"/>
      <c r="O774" s="118"/>
      <c r="P774" s="118"/>
      <c r="Q774" s="118"/>
      <c r="R774" s="118"/>
      <c r="T774" s="118"/>
      <c r="V774" s="118"/>
      <c r="W774" s="118"/>
      <c r="X774" s="118"/>
      <c r="Z774" s="118"/>
      <c r="AB774" s="118"/>
      <c r="AC774" s="118"/>
      <c r="AD774" s="118"/>
      <c r="AE774" s="161">
        <f t="shared" si="14"/>
        <v>0</v>
      </c>
      <c r="AG774" s="118"/>
      <c r="AI774" s="183"/>
      <c r="AK774" s="183"/>
      <c r="AM774" s="118"/>
    </row>
    <row r="775" spans="1:39" x14ac:dyDescent="0.3">
      <c r="A775" s="161">
        <v>765</v>
      </c>
      <c r="B775" s="118"/>
      <c r="C775" s="118"/>
      <c r="D775" s="118"/>
      <c r="E775" s="118"/>
      <c r="F775" s="118"/>
      <c r="G775" s="118"/>
      <c r="I775" s="118"/>
      <c r="J775" s="118"/>
      <c r="K775" s="118"/>
      <c r="L775" s="118"/>
      <c r="M775" s="118"/>
      <c r="N775" s="118"/>
      <c r="O775" s="118"/>
      <c r="P775" s="118"/>
      <c r="Q775" s="118"/>
      <c r="R775" s="118"/>
      <c r="T775" s="118"/>
      <c r="V775" s="118"/>
      <c r="W775" s="118"/>
      <c r="X775" s="118"/>
      <c r="Z775" s="118"/>
      <c r="AB775" s="118"/>
      <c r="AC775" s="118"/>
      <c r="AD775" s="118"/>
      <c r="AE775" s="161">
        <f t="shared" si="14"/>
        <v>0</v>
      </c>
      <c r="AG775" s="118"/>
      <c r="AI775" s="183"/>
      <c r="AK775" s="183"/>
      <c r="AM775" s="118"/>
    </row>
    <row r="776" spans="1:39" x14ac:dyDescent="0.3">
      <c r="A776" s="161">
        <v>766</v>
      </c>
      <c r="B776" s="118"/>
      <c r="C776" s="118"/>
      <c r="D776" s="118"/>
      <c r="E776" s="118"/>
      <c r="F776" s="118"/>
      <c r="G776" s="118"/>
      <c r="I776" s="118"/>
      <c r="J776" s="118"/>
      <c r="K776" s="118"/>
      <c r="L776" s="118"/>
      <c r="M776" s="118"/>
      <c r="N776" s="118"/>
      <c r="O776" s="118"/>
      <c r="P776" s="118"/>
      <c r="Q776" s="118"/>
      <c r="R776" s="118"/>
      <c r="T776" s="118"/>
      <c r="V776" s="118"/>
      <c r="W776" s="118"/>
      <c r="X776" s="118"/>
      <c r="Z776" s="118"/>
      <c r="AB776" s="118"/>
      <c r="AC776" s="118"/>
      <c r="AD776" s="118"/>
      <c r="AE776" s="161">
        <f t="shared" si="14"/>
        <v>0</v>
      </c>
      <c r="AG776" s="118"/>
      <c r="AI776" s="183"/>
      <c r="AK776" s="183"/>
      <c r="AM776" s="118"/>
    </row>
    <row r="777" spans="1:39" x14ac:dyDescent="0.3">
      <c r="A777" s="161">
        <v>767</v>
      </c>
      <c r="B777" s="118"/>
      <c r="C777" s="118"/>
      <c r="D777" s="118"/>
      <c r="E777" s="118"/>
      <c r="F777" s="118"/>
      <c r="G777" s="118"/>
      <c r="I777" s="118"/>
      <c r="J777" s="118"/>
      <c r="K777" s="118"/>
      <c r="L777" s="118"/>
      <c r="M777" s="118"/>
      <c r="N777" s="118"/>
      <c r="O777" s="118"/>
      <c r="P777" s="118"/>
      <c r="Q777" s="118"/>
      <c r="R777" s="118"/>
      <c r="T777" s="118"/>
      <c r="V777" s="118"/>
      <c r="W777" s="118"/>
      <c r="X777" s="118"/>
      <c r="Z777" s="118"/>
      <c r="AB777" s="118"/>
      <c r="AC777" s="118"/>
      <c r="AD777" s="118"/>
      <c r="AE777" s="161">
        <f t="shared" si="14"/>
        <v>0</v>
      </c>
      <c r="AG777" s="118"/>
      <c r="AI777" s="183"/>
      <c r="AK777" s="183"/>
      <c r="AM777" s="118"/>
    </row>
    <row r="778" spans="1:39" x14ac:dyDescent="0.3">
      <c r="A778" s="161">
        <v>768</v>
      </c>
      <c r="B778" s="118"/>
      <c r="C778" s="118"/>
      <c r="D778" s="118"/>
      <c r="E778" s="118"/>
      <c r="F778" s="118"/>
      <c r="G778" s="118"/>
      <c r="I778" s="118"/>
      <c r="J778" s="118"/>
      <c r="K778" s="118"/>
      <c r="L778" s="118"/>
      <c r="M778" s="118"/>
      <c r="N778" s="118"/>
      <c r="O778" s="118"/>
      <c r="P778" s="118"/>
      <c r="Q778" s="118"/>
      <c r="R778" s="118"/>
      <c r="T778" s="118"/>
      <c r="V778" s="118"/>
      <c r="W778" s="118"/>
      <c r="X778" s="118"/>
      <c r="Z778" s="118"/>
      <c r="AB778" s="118"/>
      <c r="AC778" s="118"/>
      <c r="AD778" s="118"/>
      <c r="AE778" s="161">
        <f t="shared" si="14"/>
        <v>0</v>
      </c>
      <c r="AG778" s="118"/>
      <c r="AI778" s="183"/>
      <c r="AK778" s="183"/>
      <c r="AM778" s="118"/>
    </row>
    <row r="779" spans="1:39" x14ac:dyDescent="0.3">
      <c r="A779" s="161">
        <v>769</v>
      </c>
      <c r="B779" s="118"/>
      <c r="C779" s="118"/>
      <c r="D779" s="118"/>
      <c r="E779" s="118"/>
      <c r="F779" s="118"/>
      <c r="G779" s="118"/>
      <c r="I779" s="118"/>
      <c r="J779" s="118"/>
      <c r="K779" s="118"/>
      <c r="L779" s="118"/>
      <c r="M779" s="118"/>
      <c r="N779" s="118"/>
      <c r="O779" s="118"/>
      <c r="P779" s="118"/>
      <c r="Q779" s="118"/>
      <c r="R779" s="118"/>
      <c r="T779" s="118"/>
      <c r="V779" s="118"/>
      <c r="W779" s="118"/>
      <c r="X779" s="118"/>
      <c r="Z779" s="118"/>
      <c r="AB779" s="118"/>
      <c r="AC779" s="118"/>
      <c r="AD779" s="118"/>
      <c r="AE779" s="161">
        <f t="shared" ref="AE779:AE842" si="15">IF(E779=0,D779,0)</f>
        <v>0</v>
      </c>
      <c r="AG779" s="118"/>
      <c r="AI779" s="183"/>
      <c r="AK779" s="183"/>
      <c r="AM779" s="118"/>
    </row>
    <row r="780" spans="1:39" x14ac:dyDescent="0.3">
      <c r="A780" s="161">
        <v>770</v>
      </c>
      <c r="B780" s="118"/>
      <c r="C780" s="118"/>
      <c r="D780" s="118"/>
      <c r="E780" s="118"/>
      <c r="F780" s="118"/>
      <c r="G780" s="118"/>
      <c r="I780" s="118"/>
      <c r="J780" s="118"/>
      <c r="K780" s="118"/>
      <c r="L780" s="118"/>
      <c r="M780" s="118"/>
      <c r="N780" s="118"/>
      <c r="O780" s="118"/>
      <c r="P780" s="118"/>
      <c r="Q780" s="118"/>
      <c r="R780" s="118"/>
      <c r="T780" s="118"/>
      <c r="V780" s="118"/>
      <c r="W780" s="118"/>
      <c r="X780" s="118"/>
      <c r="Z780" s="118"/>
      <c r="AB780" s="118"/>
      <c r="AC780" s="118"/>
      <c r="AD780" s="118"/>
      <c r="AE780" s="161">
        <f t="shared" si="15"/>
        <v>0</v>
      </c>
      <c r="AG780" s="118"/>
      <c r="AI780" s="183"/>
      <c r="AK780" s="183"/>
      <c r="AM780" s="118"/>
    </row>
    <row r="781" spans="1:39" x14ac:dyDescent="0.3">
      <c r="A781" s="161">
        <v>771</v>
      </c>
      <c r="B781" s="118"/>
      <c r="C781" s="118"/>
      <c r="D781" s="118"/>
      <c r="E781" s="118"/>
      <c r="F781" s="118"/>
      <c r="G781" s="118"/>
      <c r="I781" s="118"/>
      <c r="J781" s="118"/>
      <c r="K781" s="118"/>
      <c r="L781" s="118"/>
      <c r="M781" s="118"/>
      <c r="N781" s="118"/>
      <c r="O781" s="118"/>
      <c r="P781" s="118"/>
      <c r="Q781" s="118"/>
      <c r="R781" s="118"/>
      <c r="T781" s="118"/>
      <c r="V781" s="118"/>
      <c r="W781" s="118"/>
      <c r="X781" s="118"/>
      <c r="Z781" s="118"/>
      <c r="AB781" s="118"/>
      <c r="AC781" s="118"/>
      <c r="AD781" s="118"/>
      <c r="AE781" s="161">
        <f t="shared" si="15"/>
        <v>0</v>
      </c>
      <c r="AG781" s="118"/>
      <c r="AI781" s="183"/>
      <c r="AK781" s="183"/>
      <c r="AM781" s="118"/>
    </row>
    <row r="782" spans="1:39" x14ac:dyDescent="0.3">
      <c r="A782" s="161">
        <v>772</v>
      </c>
      <c r="B782" s="118"/>
      <c r="C782" s="118"/>
      <c r="D782" s="118"/>
      <c r="E782" s="118"/>
      <c r="F782" s="118"/>
      <c r="G782" s="118"/>
      <c r="I782" s="118"/>
      <c r="J782" s="118"/>
      <c r="K782" s="118"/>
      <c r="L782" s="118"/>
      <c r="M782" s="118"/>
      <c r="N782" s="118"/>
      <c r="O782" s="118"/>
      <c r="P782" s="118"/>
      <c r="Q782" s="118"/>
      <c r="R782" s="118"/>
      <c r="T782" s="118"/>
      <c r="V782" s="118"/>
      <c r="W782" s="118"/>
      <c r="X782" s="118"/>
      <c r="Z782" s="118"/>
      <c r="AB782" s="118"/>
      <c r="AC782" s="118"/>
      <c r="AD782" s="118"/>
      <c r="AE782" s="161">
        <f t="shared" si="15"/>
        <v>0</v>
      </c>
      <c r="AG782" s="118"/>
      <c r="AI782" s="183"/>
      <c r="AK782" s="183"/>
      <c r="AM782" s="118"/>
    </row>
    <row r="783" spans="1:39" x14ac:dyDescent="0.3">
      <c r="A783" s="161">
        <v>773</v>
      </c>
      <c r="B783" s="118"/>
      <c r="C783" s="118"/>
      <c r="D783" s="118"/>
      <c r="E783" s="118"/>
      <c r="F783" s="118"/>
      <c r="G783" s="118"/>
      <c r="I783" s="118"/>
      <c r="J783" s="118"/>
      <c r="K783" s="118"/>
      <c r="L783" s="118"/>
      <c r="M783" s="118"/>
      <c r="N783" s="118"/>
      <c r="O783" s="118"/>
      <c r="P783" s="118"/>
      <c r="Q783" s="118"/>
      <c r="R783" s="118"/>
      <c r="T783" s="118"/>
      <c r="V783" s="118"/>
      <c r="W783" s="118"/>
      <c r="X783" s="118"/>
      <c r="Z783" s="118"/>
      <c r="AB783" s="118"/>
      <c r="AC783" s="118"/>
      <c r="AD783" s="118"/>
      <c r="AE783" s="161">
        <f t="shared" si="15"/>
        <v>0</v>
      </c>
      <c r="AG783" s="118"/>
      <c r="AI783" s="183"/>
      <c r="AK783" s="183"/>
      <c r="AM783" s="118"/>
    </row>
    <row r="784" spans="1:39" x14ac:dyDescent="0.3">
      <c r="A784" s="161">
        <v>774</v>
      </c>
      <c r="B784" s="118"/>
      <c r="C784" s="118"/>
      <c r="D784" s="118"/>
      <c r="E784" s="118"/>
      <c r="F784" s="118"/>
      <c r="G784" s="118"/>
      <c r="I784" s="118"/>
      <c r="J784" s="118"/>
      <c r="K784" s="118"/>
      <c r="L784" s="118"/>
      <c r="M784" s="118"/>
      <c r="N784" s="118"/>
      <c r="O784" s="118"/>
      <c r="P784" s="118"/>
      <c r="Q784" s="118"/>
      <c r="R784" s="118"/>
      <c r="T784" s="118"/>
      <c r="V784" s="118"/>
      <c r="W784" s="118"/>
      <c r="X784" s="118"/>
      <c r="Z784" s="118"/>
      <c r="AB784" s="118"/>
      <c r="AC784" s="118"/>
      <c r="AD784" s="118"/>
      <c r="AE784" s="161">
        <f t="shared" si="15"/>
        <v>0</v>
      </c>
      <c r="AG784" s="118"/>
      <c r="AI784" s="183"/>
      <c r="AK784" s="183"/>
      <c r="AM784" s="118"/>
    </row>
    <row r="785" spans="1:39" x14ac:dyDescent="0.3">
      <c r="A785" s="161">
        <v>775</v>
      </c>
      <c r="B785" s="118"/>
      <c r="C785" s="118"/>
      <c r="D785" s="118"/>
      <c r="E785" s="118"/>
      <c r="F785" s="118"/>
      <c r="G785" s="118"/>
      <c r="I785" s="118"/>
      <c r="J785" s="118"/>
      <c r="K785" s="118"/>
      <c r="L785" s="118"/>
      <c r="M785" s="118"/>
      <c r="N785" s="118"/>
      <c r="O785" s="118"/>
      <c r="P785" s="118"/>
      <c r="Q785" s="118"/>
      <c r="R785" s="118"/>
      <c r="T785" s="118"/>
      <c r="V785" s="118"/>
      <c r="W785" s="118"/>
      <c r="X785" s="118"/>
      <c r="Z785" s="118"/>
      <c r="AB785" s="118"/>
      <c r="AC785" s="118"/>
      <c r="AD785" s="118"/>
      <c r="AE785" s="161">
        <f t="shared" si="15"/>
        <v>0</v>
      </c>
      <c r="AG785" s="118"/>
      <c r="AI785" s="183"/>
      <c r="AK785" s="183"/>
      <c r="AM785" s="118"/>
    </row>
    <row r="786" spans="1:39" x14ac:dyDescent="0.3">
      <c r="A786" s="161">
        <v>776</v>
      </c>
      <c r="B786" s="118"/>
      <c r="C786" s="118"/>
      <c r="D786" s="118"/>
      <c r="E786" s="118"/>
      <c r="F786" s="118"/>
      <c r="G786" s="118"/>
      <c r="I786" s="118"/>
      <c r="J786" s="118"/>
      <c r="K786" s="118"/>
      <c r="L786" s="118"/>
      <c r="M786" s="118"/>
      <c r="N786" s="118"/>
      <c r="O786" s="118"/>
      <c r="P786" s="118"/>
      <c r="Q786" s="118"/>
      <c r="R786" s="118"/>
      <c r="T786" s="118"/>
      <c r="V786" s="118"/>
      <c r="W786" s="118"/>
      <c r="X786" s="118"/>
      <c r="Z786" s="118"/>
      <c r="AB786" s="118"/>
      <c r="AC786" s="118"/>
      <c r="AD786" s="118"/>
      <c r="AE786" s="161">
        <f t="shared" si="15"/>
        <v>0</v>
      </c>
      <c r="AG786" s="118"/>
      <c r="AI786" s="183"/>
      <c r="AK786" s="183"/>
      <c r="AM786" s="118"/>
    </row>
    <row r="787" spans="1:39" x14ac:dyDescent="0.3">
      <c r="A787" s="161">
        <v>777</v>
      </c>
      <c r="B787" s="118"/>
      <c r="C787" s="118"/>
      <c r="D787" s="118"/>
      <c r="E787" s="118"/>
      <c r="F787" s="118"/>
      <c r="G787" s="118"/>
      <c r="I787" s="118"/>
      <c r="J787" s="118"/>
      <c r="K787" s="118"/>
      <c r="L787" s="118"/>
      <c r="M787" s="118"/>
      <c r="N787" s="118"/>
      <c r="O787" s="118"/>
      <c r="P787" s="118"/>
      <c r="Q787" s="118"/>
      <c r="R787" s="118"/>
      <c r="T787" s="118"/>
      <c r="V787" s="118"/>
      <c r="W787" s="118"/>
      <c r="X787" s="118"/>
      <c r="Z787" s="118"/>
      <c r="AB787" s="118"/>
      <c r="AC787" s="118"/>
      <c r="AD787" s="118"/>
      <c r="AE787" s="161">
        <f t="shared" si="15"/>
        <v>0</v>
      </c>
      <c r="AG787" s="118"/>
      <c r="AI787" s="183"/>
      <c r="AK787" s="183"/>
      <c r="AM787" s="118"/>
    </row>
    <row r="788" spans="1:39" x14ac:dyDescent="0.3">
      <c r="A788" s="161">
        <v>778</v>
      </c>
      <c r="B788" s="118"/>
      <c r="C788" s="118"/>
      <c r="D788" s="118"/>
      <c r="E788" s="118"/>
      <c r="F788" s="118"/>
      <c r="G788" s="118"/>
      <c r="I788" s="118"/>
      <c r="J788" s="118"/>
      <c r="K788" s="118"/>
      <c r="L788" s="118"/>
      <c r="M788" s="118"/>
      <c r="N788" s="118"/>
      <c r="O788" s="118"/>
      <c r="P788" s="118"/>
      <c r="Q788" s="118"/>
      <c r="R788" s="118"/>
      <c r="T788" s="118"/>
      <c r="V788" s="118"/>
      <c r="W788" s="118"/>
      <c r="X788" s="118"/>
      <c r="Z788" s="118"/>
      <c r="AB788" s="118"/>
      <c r="AC788" s="118"/>
      <c r="AD788" s="118"/>
      <c r="AE788" s="161">
        <f t="shared" si="15"/>
        <v>0</v>
      </c>
      <c r="AG788" s="118"/>
      <c r="AI788" s="183"/>
      <c r="AK788" s="183"/>
      <c r="AM788" s="118"/>
    </row>
    <row r="789" spans="1:39" x14ac:dyDescent="0.3">
      <c r="A789" s="161">
        <v>779</v>
      </c>
      <c r="B789" s="118"/>
      <c r="C789" s="118"/>
      <c r="D789" s="118"/>
      <c r="E789" s="118"/>
      <c r="F789" s="118"/>
      <c r="G789" s="118"/>
      <c r="I789" s="118"/>
      <c r="J789" s="118"/>
      <c r="K789" s="118"/>
      <c r="L789" s="118"/>
      <c r="M789" s="118"/>
      <c r="N789" s="118"/>
      <c r="O789" s="118"/>
      <c r="P789" s="118"/>
      <c r="Q789" s="118"/>
      <c r="R789" s="118"/>
      <c r="T789" s="118"/>
      <c r="V789" s="118"/>
      <c r="W789" s="118"/>
      <c r="X789" s="118"/>
      <c r="Z789" s="118"/>
      <c r="AB789" s="118"/>
      <c r="AC789" s="118"/>
      <c r="AD789" s="118"/>
      <c r="AE789" s="161">
        <f t="shared" si="15"/>
        <v>0</v>
      </c>
      <c r="AG789" s="118"/>
      <c r="AI789" s="183"/>
      <c r="AK789" s="183"/>
      <c r="AM789" s="118"/>
    </row>
    <row r="790" spans="1:39" x14ac:dyDescent="0.3">
      <c r="A790" s="161">
        <v>780</v>
      </c>
      <c r="B790" s="118"/>
      <c r="C790" s="118"/>
      <c r="D790" s="118"/>
      <c r="E790" s="118"/>
      <c r="F790" s="118"/>
      <c r="G790" s="118"/>
      <c r="I790" s="118"/>
      <c r="J790" s="118"/>
      <c r="K790" s="118"/>
      <c r="L790" s="118"/>
      <c r="M790" s="118"/>
      <c r="N790" s="118"/>
      <c r="O790" s="118"/>
      <c r="P790" s="118"/>
      <c r="Q790" s="118"/>
      <c r="R790" s="118"/>
      <c r="T790" s="118"/>
      <c r="V790" s="118"/>
      <c r="W790" s="118"/>
      <c r="X790" s="118"/>
      <c r="Z790" s="118"/>
      <c r="AB790" s="118"/>
      <c r="AC790" s="118"/>
      <c r="AD790" s="118"/>
      <c r="AE790" s="161">
        <f t="shared" si="15"/>
        <v>0</v>
      </c>
      <c r="AG790" s="118"/>
      <c r="AI790" s="183"/>
      <c r="AK790" s="183"/>
      <c r="AM790" s="118"/>
    </row>
    <row r="791" spans="1:39" x14ac:dyDescent="0.3">
      <c r="A791" s="161">
        <v>781</v>
      </c>
      <c r="B791" s="118"/>
      <c r="C791" s="118"/>
      <c r="D791" s="118"/>
      <c r="E791" s="118"/>
      <c r="F791" s="118"/>
      <c r="G791" s="118"/>
      <c r="I791" s="118"/>
      <c r="J791" s="118"/>
      <c r="K791" s="118"/>
      <c r="L791" s="118"/>
      <c r="M791" s="118"/>
      <c r="N791" s="118"/>
      <c r="O791" s="118"/>
      <c r="P791" s="118"/>
      <c r="Q791" s="118"/>
      <c r="R791" s="118"/>
      <c r="T791" s="118"/>
      <c r="V791" s="118"/>
      <c r="W791" s="118"/>
      <c r="X791" s="118"/>
      <c r="Z791" s="118"/>
      <c r="AB791" s="118"/>
      <c r="AC791" s="118"/>
      <c r="AD791" s="118"/>
      <c r="AE791" s="161">
        <f t="shared" si="15"/>
        <v>0</v>
      </c>
      <c r="AG791" s="118"/>
      <c r="AI791" s="183"/>
      <c r="AK791" s="183"/>
      <c r="AM791" s="118"/>
    </row>
    <row r="792" spans="1:39" x14ac:dyDescent="0.3">
      <c r="A792" s="161">
        <v>782</v>
      </c>
      <c r="B792" s="118"/>
      <c r="C792" s="118"/>
      <c r="D792" s="118"/>
      <c r="E792" s="118"/>
      <c r="F792" s="118"/>
      <c r="G792" s="118"/>
      <c r="I792" s="118"/>
      <c r="J792" s="118"/>
      <c r="K792" s="118"/>
      <c r="L792" s="118"/>
      <c r="M792" s="118"/>
      <c r="N792" s="118"/>
      <c r="O792" s="118"/>
      <c r="P792" s="118"/>
      <c r="Q792" s="118"/>
      <c r="R792" s="118"/>
      <c r="T792" s="118"/>
      <c r="V792" s="118"/>
      <c r="W792" s="118"/>
      <c r="X792" s="118"/>
      <c r="Z792" s="118"/>
      <c r="AB792" s="118"/>
      <c r="AC792" s="118"/>
      <c r="AD792" s="118"/>
      <c r="AE792" s="161">
        <f t="shared" si="15"/>
        <v>0</v>
      </c>
      <c r="AG792" s="118"/>
      <c r="AI792" s="183"/>
      <c r="AK792" s="183"/>
      <c r="AM792" s="118"/>
    </row>
    <row r="793" spans="1:39" x14ac:dyDescent="0.3">
      <c r="A793" s="161">
        <v>783</v>
      </c>
      <c r="B793" s="118"/>
      <c r="C793" s="118"/>
      <c r="D793" s="118"/>
      <c r="E793" s="118"/>
      <c r="F793" s="118"/>
      <c r="G793" s="118"/>
      <c r="I793" s="118"/>
      <c r="J793" s="118"/>
      <c r="K793" s="118"/>
      <c r="L793" s="118"/>
      <c r="M793" s="118"/>
      <c r="N793" s="118"/>
      <c r="O793" s="118"/>
      <c r="P793" s="118"/>
      <c r="Q793" s="118"/>
      <c r="R793" s="118"/>
      <c r="T793" s="118"/>
      <c r="V793" s="118"/>
      <c r="W793" s="118"/>
      <c r="X793" s="118"/>
      <c r="Z793" s="118"/>
      <c r="AB793" s="118"/>
      <c r="AC793" s="118"/>
      <c r="AD793" s="118"/>
      <c r="AE793" s="161">
        <f t="shared" si="15"/>
        <v>0</v>
      </c>
      <c r="AG793" s="118"/>
      <c r="AI793" s="183"/>
      <c r="AK793" s="183"/>
      <c r="AM793" s="118"/>
    </row>
    <row r="794" spans="1:39" x14ac:dyDescent="0.3">
      <c r="A794" s="161">
        <v>784</v>
      </c>
      <c r="B794" s="118"/>
      <c r="C794" s="118"/>
      <c r="D794" s="118"/>
      <c r="E794" s="118"/>
      <c r="F794" s="118"/>
      <c r="G794" s="118"/>
      <c r="I794" s="118"/>
      <c r="J794" s="118"/>
      <c r="K794" s="118"/>
      <c r="L794" s="118"/>
      <c r="M794" s="118"/>
      <c r="N794" s="118"/>
      <c r="O794" s="118"/>
      <c r="P794" s="118"/>
      <c r="Q794" s="118"/>
      <c r="R794" s="118"/>
      <c r="T794" s="118"/>
      <c r="V794" s="118"/>
      <c r="W794" s="118"/>
      <c r="X794" s="118"/>
      <c r="Z794" s="118"/>
      <c r="AB794" s="118"/>
      <c r="AC794" s="118"/>
      <c r="AD794" s="118"/>
      <c r="AE794" s="161">
        <f t="shared" si="15"/>
        <v>0</v>
      </c>
      <c r="AG794" s="118"/>
      <c r="AI794" s="183"/>
      <c r="AK794" s="183"/>
      <c r="AM794" s="118"/>
    </row>
    <row r="795" spans="1:39" x14ac:dyDescent="0.3">
      <c r="A795" s="161">
        <v>785</v>
      </c>
      <c r="B795" s="118"/>
      <c r="C795" s="118"/>
      <c r="D795" s="118"/>
      <c r="E795" s="118"/>
      <c r="F795" s="118"/>
      <c r="G795" s="118"/>
      <c r="I795" s="118"/>
      <c r="J795" s="118"/>
      <c r="K795" s="118"/>
      <c r="L795" s="118"/>
      <c r="M795" s="118"/>
      <c r="N795" s="118"/>
      <c r="O795" s="118"/>
      <c r="P795" s="118"/>
      <c r="Q795" s="118"/>
      <c r="R795" s="118"/>
      <c r="T795" s="118"/>
      <c r="V795" s="118"/>
      <c r="W795" s="118"/>
      <c r="X795" s="118"/>
      <c r="Z795" s="118"/>
      <c r="AB795" s="118"/>
      <c r="AC795" s="118"/>
      <c r="AD795" s="118"/>
      <c r="AE795" s="161">
        <f t="shared" si="15"/>
        <v>0</v>
      </c>
      <c r="AG795" s="118"/>
      <c r="AI795" s="183"/>
      <c r="AK795" s="183"/>
      <c r="AM795" s="118"/>
    </row>
    <row r="796" spans="1:39" x14ac:dyDescent="0.3">
      <c r="A796" s="161">
        <v>786</v>
      </c>
      <c r="B796" s="118"/>
      <c r="C796" s="118"/>
      <c r="D796" s="118"/>
      <c r="E796" s="118"/>
      <c r="F796" s="118"/>
      <c r="G796" s="118"/>
      <c r="I796" s="118"/>
      <c r="J796" s="118"/>
      <c r="K796" s="118"/>
      <c r="L796" s="118"/>
      <c r="M796" s="118"/>
      <c r="N796" s="118"/>
      <c r="O796" s="118"/>
      <c r="P796" s="118"/>
      <c r="Q796" s="118"/>
      <c r="R796" s="118"/>
      <c r="T796" s="118"/>
      <c r="V796" s="118"/>
      <c r="W796" s="118"/>
      <c r="X796" s="118"/>
      <c r="Z796" s="118"/>
      <c r="AB796" s="118"/>
      <c r="AC796" s="118"/>
      <c r="AD796" s="118"/>
      <c r="AE796" s="161">
        <f t="shared" si="15"/>
        <v>0</v>
      </c>
      <c r="AG796" s="118"/>
      <c r="AI796" s="183"/>
      <c r="AK796" s="183"/>
      <c r="AM796" s="118"/>
    </row>
    <row r="797" spans="1:39" x14ac:dyDescent="0.3">
      <c r="A797" s="161">
        <v>787</v>
      </c>
      <c r="B797" s="118"/>
      <c r="C797" s="118"/>
      <c r="D797" s="118"/>
      <c r="E797" s="118"/>
      <c r="F797" s="118"/>
      <c r="G797" s="118"/>
      <c r="I797" s="118"/>
      <c r="J797" s="118"/>
      <c r="K797" s="118"/>
      <c r="L797" s="118"/>
      <c r="M797" s="118"/>
      <c r="N797" s="118"/>
      <c r="O797" s="118"/>
      <c r="P797" s="118"/>
      <c r="Q797" s="118"/>
      <c r="R797" s="118"/>
      <c r="T797" s="118"/>
      <c r="V797" s="118"/>
      <c r="W797" s="118"/>
      <c r="X797" s="118"/>
      <c r="Z797" s="118"/>
      <c r="AB797" s="118"/>
      <c r="AC797" s="118"/>
      <c r="AD797" s="118"/>
      <c r="AE797" s="161">
        <f t="shared" si="15"/>
        <v>0</v>
      </c>
      <c r="AG797" s="118"/>
      <c r="AI797" s="183"/>
      <c r="AK797" s="183"/>
      <c r="AM797" s="118"/>
    </row>
    <row r="798" spans="1:39" x14ac:dyDescent="0.3">
      <c r="A798" s="161">
        <v>788</v>
      </c>
      <c r="B798" s="118"/>
      <c r="C798" s="118"/>
      <c r="D798" s="118"/>
      <c r="E798" s="118"/>
      <c r="F798" s="118"/>
      <c r="G798" s="118"/>
      <c r="I798" s="118"/>
      <c r="J798" s="118"/>
      <c r="K798" s="118"/>
      <c r="L798" s="118"/>
      <c r="M798" s="118"/>
      <c r="N798" s="118"/>
      <c r="O798" s="118"/>
      <c r="P798" s="118"/>
      <c r="Q798" s="118"/>
      <c r="R798" s="118"/>
      <c r="T798" s="118"/>
      <c r="V798" s="118"/>
      <c r="W798" s="118"/>
      <c r="X798" s="118"/>
      <c r="Z798" s="118"/>
      <c r="AB798" s="118"/>
      <c r="AC798" s="118"/>
      <c r="AD798" s="118"/>
      <c r="AE798" s="161">
        <f t="shared" si="15"/>
        <v>0</v>
      </c>
      <c r="AG798" s="118"/>
      <c r="AI798" s="183"/>
      <c r="AK798" s="183"/>
      <c r="AM798" s="118"/>
    </row>
    <row r="799" spans="1:39" x14ac:dyDescent="0.3">
      <c r="A799" s="161">
        <v>789</v>
      </c>
      <c r="B799" s="118"/>
      <c r="C799" s="118"/>
      <c r="D799" s="118"/>
      <c r="E799" s="118"/>
      <c r="F799" s="118"/>
      <c r="G799" s="118"/>
      <c r="I799" s="118"/>
      <c r="J799" s="118"/>
      <c r="K799" s="118"/>
      <c r="L799" s="118"/>
      <c r="M799" s="118"/>
      <c r="N799" s="118"/>
      <c r="O799" s="118"/>
      <c r="P799" s="118"/>
      <c r="Q799" s="118"/>
      <c r="R799" s="118"/>
      <c r="T799" s="118"/>
      <c r="V799" s="118"/>
      <c r="W799" s="118"/>
      <c r="X799" s="118"/>
      <c r="Z799" s="118"/>
      <c r="AB799" s="118"/>
      <c r="AC799" s="118"/>
      <c r="AD799" s="118"/>
      <c r="AE799" s="161">
        <f t="shared" si="15"/>
        <v>0</v>
      </c>
      <c r="AG799" s="118"/>
      <c r="AI799" s="183"/>
      <c r="AK799" s="183"/>
      <c r="AM799" s="118"/>
    </row>
    <row r="800" spans="1:39" x14ac:dyDescent="0.3">
      <c r="A800" s="161">
        <v>790</v>
      </c>
      <c r="B800" s="118"/>
      <c r="C800" s="118"/>
      <c r="D800" s="118"/>
      <c r="E800" s="118"/>
      <c r="F800" s="118"/>
      <c r="G800" s="118"/>
      <c r="I800" s="118"/>
      <c r="J800" s="118"/>
      <c r="K800" s="118"/>
      <c r="L800" s="118"/>
      <c r="M800" s="118"/>
      <c r="N800" s="118"/>
      <c r="O800" s="118"/>
      <c r="P800" s="118"/>
      <c r="Q800" s="118"/>
      <c r="R800" s="118"/>
      <c r="T800" s="118"/>
      <c r="V800" s="118"/>
      <c r="W800" s="118"/>
      <c r="X800" s="118"/>
      <c r="Z800" s="118"/>
      <c r="AB800" s="118"/>
      <c r="AC800" s="118"/>
      <c r="AD800" s="118"/>
      <c r="AE800" s="161">
        <f t="shared" si="15"/>
        <v>0</v>
      </c>
      <c r="AG800" s="118"/>
      <c r="AI800" s="183"/>
      <c r="AK800" s="183"/>
      <c r="AM800" s="118"/>
    </row>
    <row r="801" spans="1:39" x14ac:dyDescent="0.3">
      <c r="A801" s="161">
        <v>791</v>
      </c>
      <c r="B801" s="118"/>
      <c r="C801" s="118"/>
      <c r="D801" s="118"/>
      <c r="E801" s="118"/>
      <c r="F801" s="118"/>
      <c r="G801" s="118"/>
      <c r="I801" s="118"/>
      <c r="J801" s="118"/>
      <c r="K801" s="118"/>
      <c r="L801" s="118"/>
      <c r="M801" s="118"/>
      <c r="N801" s="118"/>
      <c r="O801" s="118"/>
      <c r="P801" s="118"/>
      <c r="Q801" s="118"/>
      <c r="R801" s="118"/>
      <c r="T801" s="118"/>
      <c r="V801" s="118"/>
      <c r="W801" s="118"/>
      <c r="X801" s="118"/>
      <c r="Z801" s="118"/>
      <c r="AB801" s="118"/>
      <c r="AC801" s="118"/>
      <c r="AD801" s="118"/>
      <c r="AE801" s="161">
        <f t="shared" si="15"/>
        <v>0</v>
      </c>
      <c r="AG801" s="118"/>
      <c r="AI801" s="183"/>
      <c r="AK801" s="183"/>
      <c r="AM801" s="118"/>
    </row>
    <row r="802" spans="1:39" x14ac:dyDescent="0.3">
      <c r="A802" s="161">
        <v>792</v>
      </c>
      <c r="B802" s="118"/>
      <c r="C802" s="118"/>
      <c r="D802" s="118"/>
      <c r="E802" s="118"/>
      <c r="F802" s="118"/>
      <c r="G802" s="118"/>
      <c r="I802" s="118"/>
      <c r="J802" s="118"/>
      <c r="K802" s="118"/>
      <c r="L802" s="118"/>
      <c r="M802" s="118"/>
      <c r="N802" s="118"/>
      <c r="O802" s="118"/>
      <c r="P802" s="118"/>
      <c r="Q802" s="118"/>
      <c r="R802" s="118"/>
      <c r="T802" s="118"/>
      <c r="V802" s="118"/>
      <c r="W802" s="118"/>
      <c r="X802" s="118"/>
      <c r="Z802" s="118"/>
      <c r="AB802" s="118"/>
      <c r="AC802" s="118"/>
      <c r="AD802" s="118"/>
      <c r="AE802" s="161">
        <f t="shared" si="15"/>
        <v>0</v>
      </c>
      <c r="AG802" s="118"/>
      <c r="AI802" s="183"/>
      <c r="AK802" s="183"/>
      <c r="AM802" s="118"/>
    </row>
    <row r="803" spans="1:39" x14ac:dyDescent="0.3">
      <c r="A803" s="161">
        <v>793</v>
      </c>
      <c r="B803" s="118"/>
      <c r="C803" s="118"/>
      <c r="D803" s="118"/>
      <c r="E803" s="118"/>
      <c r="F803" s="118"/>
      <c r="G803" s="118"/>
      <c r="I803" s="118"/>
      <c r="J803" s="118"/>
      <c r="K803" s="118"/>
      <c r="L803" s="118"/>
      <c r="M803" s="118"/>
      <c r="N803" s="118"/>
      <c r="O803" s="118"/>
      <c r="P803" s="118"/>
      <c r="Q803" s="118"/>
      <c r="R803" s="118"/>
      <c r="T803" s="118"/>
      <c r="V803" s="118"/>
      <c r="W803" s="118"/>
      <c r="X803" s="118"/>
      <c r="Z803" s="118"/>
      <c r="AB803" s="118"/>
      <c r="AC803" s="118"/>
      <c r="AD803" s="118"/>
      <c r="AE803" s="161">
        <f t="shared" si="15"/>
        <v>0</v>
      </c>
      <c r="AG803" s="118"/>
      <c r="AI803" s="183"/>
      <c r="AK803" s="183"/>
      <c r="AM803" s="118"/>
    </row>
    <row r="804" spans="1:39" x14ac:dyDescent="0.3">
      <c r="A804" s="161">
        <v>794</v>
      </c>
      <c r="B804" s="118"/>
      <c r="C804" s="118"/>
      <c r="D804" s="118"/>
      <c r="E804" s="118"/>
      <c r="F804" s="118"/>
      <c r="G804" s="118"/>
      <c r="I804" s="118"/>
      <c r="J804" s="118"/>
      <c r="K804" s="118"/>
      <c r="L804" s="118"/>
      <c r="M804" s="118"/>
      <c r="N804" s="118"/>
      <c r="O804" s="118"/>
      <c r="P804" s="118"/>
      <c r="Q804" s="118"/>
      <c r="R804" s="118"/>
      <c r="T804" s="118"/>
      <c r="V804" s="118"/>
      <c r="W804" s="118"/>
      <c r="X804" s="118"/>
      <c r="Z804" s="118"/>
      <c r="AB804" s="118"/>
      <c r="AC804" s="118"/>
      <c r="AD804" s="118"/>
      <c r="AE804" s="161">
        <f t="shared" si="15"/>
        <v>0</v>
      </c>
      <c r="AG804" s="118"/>
      <c r="AI804" s="183"/>
      <c r="AK804" s="183"/>
      <c r="AM804" s="118"/>
    </row>
    <row r="805" spans="1:39" x14ac:dyDescent="0.3">
      <c r="A805" s="161">
        <v>795</v>
      </c>
      <c r="B805" s="118"/>
      <c r="C805" s="118"/>
      <c r="D805" s="118"/>
      <c r="E805" s="118"/>
      <c r="F805" s="118"/>
      <c r="G805" s="118"/>
      <c r="I805" s="118"/>
      <c r="J805" s="118"/>
      <c r="K805" s="118"/>
      <c r="L805" s="118"/>
      <c r="M805" s="118"/>
      <c r="N805" s="118"/>
      <c r="O805" s="118"/>
      <c r="P805" s="118"/>
      <c r="Q805" s="118"/>
      <c r="R805" s="118"/>
      <c r="T805" s="118"/>
      <c r="V805" s="118"/>
      <c r="W805" s="118"/>
      <c r="X805" s="118"/>
      <c r="Z805" s="118"/>
      <c r="AB805" s="118"/>
      <c r="AC805" s="118"/>
      <c r="AD805" s="118"/>
      <c r="AE805" s="161">
        <f t="shared" si="15"/>
        <v>0</v>
      </c>
      <c r="AG805" s="118"/>
      <c r="AI805" s="183"/>
      <c r="AK805" s="183"/>
      <c r="AM805" s="118"/>
    </row>
    <row r="806" spans="1:39" x14ac:dyDescent="0.3">
      <c r="A806" s="161">
        <v>796</v>
      </c>
      <c r="B806" s="118"/>
      <c r="C806" s="118"/>
      <c r="D806" s="118"/>
      <c r="E806" s="118"/>
      <c r="F806" s="118"/>
      <c r="G806" s="118"/>
      <c r="I806" s="118"/>
      <c r="J806" s="118"/>
      <c r="K806" s="118"/>
      <c r="L806" s="118"/>
      <c r="M806" s="118"/>
      <c r="N806" s="118"/>
      <c r="O806" s="118"/>
      <c r="P806" s="118"/>
      <c r="Q806" s="118"/>
      <c r="R806" s="118"/>
      <c r="T806" s="118"/>
      <c r="V806" s="118"/>
      <c r="W806" s="118"/>
      <c r="X806" s="118"/>
      <c r="Z806" s="118"/>
      <c r="AB806" s="118"/>
      <c r="AC806" s="118"/>
      <c r="AD806" s="118"/>
      <c r="AE806" s="161">
        <f t="shared" si="15"/>
        <v>0</v>
      </c>
      <c r="AG806" s="118"/>
      <c r="AI806" s="183"/>
      <c r="AK806" s="183"/>
      <c r="AM806" s="118"/>
    </row>
    <row r="807" spans="1:39" x14ac:dyDescent="0.3">
      <c r="A807" s="161">
        <v>797</v>
      </c>
      <c r="B807" s="118"/>
      <c r="C807" s="118"/>
      <c r="D807" s="118"/>
      <c r="E807" s="118"/>
      <c r="F807" s="118"/>
      <c r="G807" s="118"/>
      <c r="I807" s="118"/>
      <c r="J807" s="118"/>
      <c r="K807" s="118"/>
      <c r="L807" s="118"/>
      <c r="M807" s="118"/>
      <c r="N807" s="118"/>
      <c r="O807" s="118"/>
      <c r="P807" s="118"/>
      <c r="Q807" s="118"/>
      <c r="R807" s="118"/>
      <c r="T807" s="118"/>
      <c r="V807" s="118"/>
      <c r="W807" s="118"/>
      <c r="X807" s="118"/>
      <c r="Z807" s="118"/>
      <c r="AB807" s="118"/>
      <c r="AC807" s="118"/>
      <c r="AD807" s="118"/>
      <c r="AE807" s="161">
        <f t="shared" si="15"/>
        <v>0</v>
      </c>
      <c r="AG807" s="118"/>
      <c r="AI807" s="183"/>
      <c r="AK807" s="183"/>
      <c r="AM807" s="118"/>
    </row>
    <row r="808" spans="1:39" x14ac:dyDescent="0.3">
      <c r="A808" s="161">
        <v>798</v>
      </c>
      <c r="B808" s="118"/>
      <c r="C808" s="118"/>
      <c r="D808" s="118"/>
      <c r="E808" s="118"/>
      <c r="F808" s="118"/>
      <c r="G808" s="118"/>
      <c r="I808" s="118"/>
      <c r="J808" s="118"/>
      <c r="K808" s="118"/>
      <c r="L808" s="118"/>
      <c r="M808" s="118"/>
      <c r="N808" s="118"/>
      <c r="O808" s="118"/>
      <c r="P808" s="118"/>
      <c r="Q808" s="118"/>
      <c r="R808" s="118"/>
      <c r="T808" s="118"/>
      <c r="V808" s="118"/>
      <c r="W808" s="118"/>
      <c r="X808" s="118"/>
      <c r="Z808" s="118"/>
      <c r="AB808" s="118"/>
      <c r="AC808" s="118"/>
      <c r="AD808" s="118"/>
      <c r="AE808" s="161">
        <f t="shared" si="15"/>
        <v>0</v>
      </c>
      <c r="AG808" s="118"/>
      <c r="AI808" s="183"/>
      <c r="AK808" s="183"/>
      <c r="AM808" s="118"/>
    </row>
    <row r="809" spans="1:39" x14ac:dyDescent="0.3">
      <c r="A809" s="161">
        <v>799</v>
      </c>
      <c r="B809" s="118"/>
      <c r="C809" s="118"/>
      <c r="D809" s="118"/>
      <c r="E809" s="118"/>
      <c r="F809" s="118"/>
      <c r="G809" s="118"/>
      <c r="I809" s="118"/>
      <c r="J809" s="118"/>
      <c r="K809" s="118"/>
      <c r="L809" s="118"/>
      <c r="M809" s="118"/>
      <c r="N809" s="118"/>
      <c r="O809" s="118"/>
      <c r="P809" s="118"/>
      <c r="Q809" s="118"/>
      <c r="R809" s="118"/>
      <c r="T809" s="118"/>
      <c r="V809" s="118"/>
      <c r="W809" s="118"/>
      <c r="X809" s="118"/>
      <c r="Z809" s="118"/>
      <c r="AB809" s="118"/>
      <c r="AC809" s="118"/>
      <c r="AD809" s="118"/>
      <c r="AE809" s="161">
        <f t="shared" si="15"/>
        <v>0</v>
      </c>
      <c r="AG809" s="118"/>
      <c r="AI809" s="183"/>
      <c r="AK809" s="183"/>
      <c r="AM809" s="118"/>
    </row>
    <row r="810" spans="1:39" x14ac:dyDescent="0.3">
      <c r="A810" s="161">
        <v>800</v>
      </c>
      <c r="B810" s="118"/>
      <c r="C810" s="118"/>
      <c r="D810" s="118"/>
      <c r="E810" s="118"/>
      <c r="F810" s="118"/>
      <c r="G810" s="118"/>
      <c r="I810" s="118"/>
      <c r="J810" s="118"/>
      <c r="K810" s="118"/>
      <c r="L810" s="118"/>
      <c r="M810" s="118"/>
      <c r="N810" s="118"/>
      <c r="O810" s="118"/>
      <c r="P810" s="118"/>
      <c r="Q810" s="118"/>
      <c r="R810" s="118"/>
      <c r="T810" s="118"/>
      <c r="V810" s="118"/>
      <c r="W810" s="118"/>
      <c r="X810" s="118"/>
      <c r="Z810" s="118"/>
      <c r="AB810" s="118"/>
      <c r="AC810" s="118"/>
      <c r="AD810" s="118"/>
      <c r="AE810" s="161">
        <f t="shared" si="15"/>
        <v>0</v>
      </c>
      <c r="AG810" s="118"/>
      <c r="AI810" s="183"/>
      <c r="AK810" s="183"/>
      <c r="AM810" s="118"/>
    </row>
    <row r="811" spans="1:39" x14ac:dyDescent="0.3">
      <c r="A811" s="161">
        <v>801</v>
      </c>
      <c r="B811" s="118"/>
      <c r="C811" s="118"/>
      <c r="D811" s="118"/>
      <c r="E811" s="118"/>
      <c r="F811" s="118"/>
      <c r="G811" s="118"/>
      <c r="I811" s="118"/>
      <c r="J811" s="118"/>
      <c r="K811" s="118"/>
      <c r="L811" s="118"/>
      <c r="M811" s="118"/>
      <c r="N811" s="118"/>
      <c r="O811" s="118"/>
      <c r="P811" s="118"/>
      <c r="Q811" s="118"/>
      <c r="R811" s="118"/>
      <c r="T811" s="118"/>
      <c r="V811" s="118"/>
      <c r="W811" s="118"/>
      <c r="X811" s="118"/>
      <c r="Z811" s="118"/>
      <c r="AB811" s="118"/>
      <c r="AC811" s="118"/>
      <c r="AD811" s="118"/>
      <c r="AE811" s="161">
        <f t="shared" si="15"/>
        <v>0</v>
      </c>
      <c r="AG811" s="118"/>
      <c r="AI811" s="183"/>
      <c r="AK811" s="183"/>
      <c r="AM811" s="118"/>
    </row>
    <row r="812" spans="1:39" x14ac:dyDescent="0.3">
      <c r="A812" s="161">
        <v>802</v>
      </c>
      <c r="B812" s="118"/>
      <c r="C812" s="118"/>
      <c r="D812" s="118"/>
      <c r="E812" s="118"/>
      <c r="F812" s="118"/>
      <c r="G812" s="118"/>
      <c r="I812" s="118"/>
      <c r="J812" s="118"/>
      <c r="K812" s="118"/>
      <c r="L812" s="118"/>
      <c r="M812" s="118"/>
      <c r="N812" s="118"/>
      <c r="O812" s="118"/>
      <c r="P812" s="118"/>
      <c r="Q812" s="118"/>
      <c r="R812" s="118"/>
      <c r="T812" s="118"/>
      <c r="V812" s="118"/>
      <c r="W812" s="118"/>
      <c r="X812" s="118"/>
      <c r="Z812" s="118"/>
      <c r="AB812" s="118"/>
      <c r="AC812" s="118"/>
      <c r="AD812" s="118"/>
      <c r="AE812" s="161">
        <f t="shared" si="15"/>
        <v>0</v>
      </c>
      <c r="AG812" s="118"/>
      <c r="AI812" s="183"/>
      <c r="AK812" s="183"/>
      <c r="AM812" s="118"/>
    </row>
    <row r="813" spans="1:39" x14ac:dyDescent="0.3">
      <c r="A813" s="161">
        <v>803</v>
      </c>
      <c r="B813" s="118"/>
      <c r="C813" s="118"/>
      <c r="D813" s="118"/>
      <c r="E813" s="118"/>
      <c r="F813" s="118"/>
      <c r="G813" s="118"/>
      <c r="I813" s="118"/>
      <c r="J813" s="118"/>
      <c r="K813" s="118"/>
      <c r="L813" s="118"/>
      <c r="M813" s="118"/>
      <c r="N813" s="118"/>
      <c r="O813" s="118"/>
      <c r="P813" s="118"/>
      <c r="Q813" s="118"/>
      <c r="R813" s="118"/>
      <c r="T813" s="118"/>
      <c r="V813" s="118"/>
      <c r="W813" s="118"/>
      <c r="X813" s="118"/>
      <c r="Z813" s="118"/>
      <c r="AB813" s="118"/>
      <c r="AC813" s="118"/>
      <c r="AD813" s="118"/>
      <c r="AE813" s="161">
        <f t="shared" si="15"/>
        <v>0</v>
      </c>
      <c r="AG813" s="118"/>
      <c r="AI813" s="183"/>
      <c r="AK813" s="183"/>
      <c r="AM813" s="118"/>
    </row>
    <row r="814" spans="1:39" x14ac:dyDescent="0.3">
      <c r="A814" s="161">
        <v>804</v>
      </c>
      <c r="B814" s="118"/>
      <c r="C814" s="118"/>
      <c r="D814" s="118"/>
      <c r="E814" s="118"/>
      <c r="F814" s="118"/>
      <c r="G814" s="118"/>
      <c r="I814" s="118"/>
      <c r="J814" s="118"/>
      <c r="K814" s="118"/>
      <c r="L814" s="118"/>
      <c r="M814" s="118"/>
      <c r="N814" s="118"/>
      <c r="O814" s="118"/>
      <c r="P814" s="118"/>
      <c r="Q814" s="118"/>
      <c r="R814" s="118"/>
      <c r="T814" s="118"/>
      <c r="V814" s="118"/>
      <c r="W814" s="118"/>
      <c r="X814" s="118"/>
      <c r="Z814" s="118"/>
      <c r="AB814" s="118"/>
      <c r="AC814" s="118"/>
      <c r="AD814" s="118"/>
      <c r="AE814" s="161">
        <f t="shared" si="15"/>
        <v>0</v>
      </c>
      <c r="AG814" s="118"/>
      <c r="AI814" s="183"/>
      <c r="AK814" s="183"/>
      <c r="AM814" s="118"/>
    </row>
    <row r="815" spans="1:39" x14ac:dyDescent="0.3">
      <c r="A815" s="161">
        <v>805</v>
      </c>
      <c r="B815" s="118"/>
      <c r="C815" s="118"/>
      <c r="D815" s="118"/>
      <c r="E815" s="118"/>
      <c r="F815" s="118"/>
      <c r="G815" s="118"/>
      <c r="I815" s="118"/>
      <c r="J815" s="118"/>
      <c r="K815" s="118"/>
      <c r="L815" s="118"/>
      <c r="M815" s="118"/>
      <c r="N815" s="118"/>
      <c r="O815" s="118"/>
      <c r="P815" s="118"/>
      <c r="Q815" s="118"/>
      <c r="R815" s="118"/>
      <c r="T815" s="118"/>
      <c r="V815" s="118"/>
      <c r="W815" s="118"/>
      <c r="X815" s="118"/>
      <c r="Z815" s="118"/>
      <c r="AB815" s="118"/>
      <c r="AC815" s="118"/>
      <c r="AD815" s="118"/>
      <c r="AE815" s="161">
        <f t="shared" si="15"/>
        <v>0</v>
      </c>
      <c r="AG815" s="118"/>
      <c r="AI815" s="183"/>
      <c r="AK815" s="183"/>
      <c r="AM815" s="118"/>
    </row>
    <row r="816" spans="1:39" x14ac:dyDescent="0.3">
      <c r="A816" s="161">
        <v>806</v>
      </c>
      <c r="B816" s="118"/>
      <c r="C816" s="118"/>
      <c r="D816" s="118"/>
      <c r="E816" s="118"/>
      <c r="F816" s="118"/>
      <c r="G816" s="118"/>
      <c r="I816" s="118"/>
      <c r="J816" s="118"/>
      <c r="K816" s="118"/>
      <c r="L816" s="118"/>
      <c r="M816" s="118"/>
      <c r="N816" s="118"/>
      <c r="O816" s="118"/>
      <c r="P816" s="118"/>
      <c r="Q816" s="118"/>
      <c r="R816" s="118"/>
      <c r="T816" s="118"/>
      <c r="V816" s="118"/>
      <c r="W816" s="118"/>
      <c r="X816" s="118"/>
      <c r="Z816" s="118"/>
      <c r="AB816" s="118"/>
      <c r="AC816" s="118"/>
      <c r="AD816" s="118"/>
      <c r="AE816" s="161">
        <f t="shared" si="15"/>
        <v>0</v>
      </c>
      <c r="AG816" s="118"/>
      <c r="AI816" s="183"/>
      <c r="AK816" s="183"/>
      <c r="AM816" s="118"/>
    </row>
    <row r="817" spans="1:39" x14ac:dyDescent="0.3">
      <c r="A817" s="161">
        <v>807</v>
      </c>
      <c r="B817" s="118"/>
      <c r="C817" s="118"/>
      <c r="D817" s="118"/>
      <c r="E817" s="118"/>
      <c r="F817" s="118"/>
      <c r="G817" s="118"/>
      <c r="I817" s="118"/>
      <c r="J817" s="118"/>
      <c r="K817" s="118"/>
      <c r="L817" s="118"/>
      <c r="M817" s="118"/>
      <c r="N817" s="118"/>
      <c r="O817" s="118"/>
      <c r="P817" s="118"/>
      <c r="Q817" s="118"/>
      <c r="R817" s="118"/>
      <c r="T817" s="118"/>
      <c r="V817" s="118"/>
      <c r="W817" s="118"/>
      <c r="X817" s="118"/>
      <c r="Z817" s="118"/>
      <c r="AB817" s="118"/>
      <c r="AC817" s="118"/>
      <c r="AD817" s="118"/>
      <c r="AE817" s="161">
        <f t="shared" si="15"/>
        <v>0</v>
      </c>
      <c r="AG817" s="118"/>
      <c r="AI817" s="183"/>
      <c r="AK817" s="183"/>
      <c r="AM817" s="118"/>
    </row>
    <row r="818" spans="1:39" x14ac:dyDescent="0.3">
      <c r="A818" s="161">
        <v>808</v>
      </c>
      <c r="B818" s="118"/>
      <c r="C818" s="118"/>
      <c r="D818" s="118"/>
      <c r="E818" s="118"/>
      <c r="F818" s="118"/>
      <c r="G818" s="118"/>
      <c r="I818" s="118"/>
      <c r="J818" s="118"/>
      <c r="K818" s="118"/>
      <c r="L818" s="118"/>
      <c r="M818" s="118"/>
      <c r="N818" s="118"/>
      <c r="O818" s="118"/>
      <c r="P818" s="118"/>
      <c r="Q818" s="118"/>
      <c r="R818" s="118"/>
      <c r="T818" s="118"/>
      <c r="V818" s="118"/>
      <c r="W818" s="118"/>
      <c r="X818" s="118"/>
      <c r="Z818" s="118"/>
      <c r="AB818" s="118"/>
      <c r="AC818" s="118"/>
      <c r="AD818" s="118"/>
      <c r="AE818" s="161">
        <f t="shared" si="15"/>
        <v>0</v>
      </c>
      <c r="AG818" s="118"/>
      <c r="AI818" s="183"/>
      <c r="AK818" s="183"/>
      <c r="AM818" s="118"/>
    </row>
    <row r="819" spans="1:39" x14ac:dyDescent="0.3">
      <c r="A819" s="161">
        <v>809</v>
      </c>
      <c r="B819" s="118"/>
      <c r="C819" s="118"/>
      <c r="D819" s="118"/>
      <c r="E819" s="118"/>
      <c r="F819" s="118"/>
      <c r="G819" s="118"/>
      <c r="I819" s="118"/>
      <c r="J819" s="118"/>
      <c r="K819" s="118"/>
      <c r="L819" s="118"/>
      <c r="M819" s="118"/>
      <c r="N819" s="118"/>
      <c r="O819" s="118"/>
      <c r="P819" s="118"/>
      <c r="Q819" s="118"/>
      <c r="R819" s="118"/>
      <c r="T819" s="118"/>
      <c r="V819" s="118"/>
      <c r="W819" s="118"/>
      <c r="X819" s="118"/>
      <c r="Z819" s="118"/>
      <c r="AB819" s="118"/>
      <c r="AC819" s="118"/>
      <c r="AD819" s="118"/>
      <c r="AE819" s="161">
        <f t="shared" si="15"/>
        <v>0</v>
      </c>
      <c r="AG819" s="118"/>
      <c r="AI819" s="183"/>
      <c r="AK819" s="183"/>
      <c r="AM819" s="118"/>
    </row>
    <row r="820" spans="1:39" x14ac:dyDescent="0.3">
      <c r="A820" s="161">
        <v>810</v>
      </c>
      <c r="B820" s="118"/>
      <c r="C820" s="118"/>
      <c r="D820" s="118"/>
      <c r="E820" s="118"/>
      <c r="F820" s="118"/>
      <c r="G820" s="118"/>
      <c r="I820" s="118"/>
      <c r="J820" s="118"/>
      <c r="K820" s="118"/>
      <c r="L820" s="118"/>
      <c r="M820" s="118"/>
      <c r="N820" s="118"/>
      <c r="O820" s="118"/>
      <c r="P820" s="118"/>
      <c r="Q820" s="118"/>
      <c r="R820" s="118"/>
      <c r="T820" s="118"/>
      <c r="V820" s="118"/>
      <c r="W820" s="118"/>
      <c r="X820" s="118"/>
      <c r="Z820" s="118"/>
      <c r="AB820" s="118"/>
      <c r="AC820" s="118"/>
      <c r="AD820" s="118"/>
      <c r="AE820" s="161">
        <f t="shared" si="15"/>
        <v>0</v>
      </c>
      <c r="AG820" s="118"/>
      <c r="AI820" s="183"/>
      <c r="AK820" s="183"/>
      <c r="AM820" s="118"/>
    </row>
    <row r="821" spans="1:39" x14ac:dyDescent="0.3">
      <c r="A821" s="161">
        <v>811</v>
      </c>
      <c r="B821" s="118"/>
      <c r="C821" s="118"/>
      <c r="D821" s="118"/>
      <c r="E821" s="118"/>
      <c r="F821" s="118"/>
      <c r="G821" s="118"/>
      <c r="I821" s="118"/>
      <c r="J821" s="118"/>
      <c r="K821" s="118"/>
      <c r="L821" s="118"/>
      <c r="M821" s="118"/>
      <c r="N821" s="118"/>
      <c r="O821" s="118"/>
      <c r="P821" s="118"/>
      <c r="Q821" s="118"/>
      <c r="R821" s="118"/>
      <c r="T821" s="118"/>
      <c r="V821" s="118"/>
      <c r="W821" s="118"/>
      <c r="X821" s="118"/>
      <c r="Z821" s="118"/>
      <c r="AB821" s="118"/>
      <c r="AC821" s="118"/>
      <c r="AD821" s="118"/>
      <c r="AE821" s="161">
        <f t="shared" si="15"/>
        <v>0</v>
      </c>
      <c r="AG821" s="118"/>
      <c r="AI821" s="183"/>
      <c r="AK821" s="183"/>
      <c r="AM821" s="118"/>
    </row>
    <row r="822" spans="1:39" x14ac:dyDescent="0.3">
      <c r="A822" s="161">
        <v>812</v>
      </c>
      <c r="B822" s="118"/>
      <c r="C822" s="118"/>
      <c r="D822" s="118"/>
      <c r="E822" s="118"/>
      <c r="F822" s="118"/>
      <c r="G822" s="118"/>
      <c r="I822" s="118"/>
      <c r="J822" s="118"/>
      <c r="K822" s="118"/>
      <c r="L822" s="118"/>
      <c r="M822" s="118"/>
      <c r="N822" s="118"/>
      <c r="O822" s="118"/>
      <c r="P822" s="118"/>
      <c r="Q822" s="118"/>
      <c r="R822" s="118"/>
      <c r="T822" s="118"/>
      <c r="V822" s="118"/>
      <c r="W822" s="118"/>
      <c r="X822" s="118"/>
      <c r="Z822" s="118"/>
      <c r="AB822" s="118"/>
      <c r="AC822" s="118"/>
      <c r="AD822" s="118"/>
      <c r="AE822" s="161">
        <f t="shared" si="15"/>
        <v>0</v>
      </c>
      <c r="AG822" s="118"/>
      <c r="AI822" s="183"/>
      <c r="AK822" s="183"/>
      <c r="AM822" s="118"/>
    </row>
    <row r="823" spans="1:39" x14ac:dyDescent="0.3">
      <c r="A823" s="161">
        <v>813</v>
      </c>
      <c r="B823" s="118"/>
      <c r="C823" s="118"/>
      <c r="D823" s="118"/>
      <c r="E823" s="118"/>
      <c r="F823" s="118"/>
      <c r="G823" s="118"/>
      <c r="I823" s="118"/>
      <c r="J823" s="118"/>
      <c r="K823" s="118"/>
      <c r="L823" s="118"/>
      <c r="M823" s="118"/>
      <c r="N823" s="118"/>
      <c r="O823" s="118"/>
      <c r="P823" s="118"/>
      <c r="Q823" s="118"/>
      <c r="R823" s="118"/>
      <c r="T823" s="118"/>
      <c r="V823" s="118"/>
      <c r="W823" s="118"/>
      <c r="X823" s="118"/>
      <c r="Z823" s="118"/>
      <c r="AB823" s="118"/>
      <c r="AC823" s="118"/>
      <c r="AD823" s="118"/>
      <c r="AE823" s="161">
        <f t="shared" si="15"/>
        <v>0</v>
      </c>
      <c r="AG823" s="118"/>
      <c r="AI823" s="183"/>
      <c r="AK823" s="183"/>
      <c r="AM823" s="118"/>
    </row>
    <row r="824" spans="1:39" x14ac:dyDescent="0.3">
      <c r="A824" s="161">
        <v>814</v>
      </c>
      <c r="B824" s="118"/>
      <c r="C824" s="118"/>
      <c r="D824" s="118"/>
      <c r="E824" s="118"/>
      <c r="F824" s="118"/>
      <c r="G824" s="118"/>
      <c r="I824" s="118"/>
      <c r="J824" s="118"/>
      <c r="K824" s="118"/>
      <c r="L824" s="118"/>
      <c r="M824" s="118"/>
      <c r="N824" s="118"/>
      <c r="O824" s="118"/>
      <c r="P824" s="118"/>
      <c r="Q824" s="118"/>
      <c r="R824" s="118"/>
      <c r="T824" s="118"/>
      <c r="V824" s="118"/>
      <c r="W824" s="118"/>
      <c r="X824" s="118"/>
      <c r="Z824" s="118"/>
      <c r="AB824" s="118"/>
      <c r="AC824" s="118"/>
      <c r="AD824" s="118"/>
      <c r="AE824" s="161">
        <f t="shared" si="15"/>
        <v>0</v>
      </c>
      <c r="AG824" s="118"/>
      <c r="AI824" s="183"/>
      <c r="AK824" s="183"/>
      <c r="AM824" s="118"/>
    </row>
    <row r="825" spans="1:39" x14ac:dyDescent="0.3">
      <c r="A825" s="161">
        <v>815</v>
      </c>
      <c r="B825" s="118"/>
      <c r="C825" s="118"/>
      <c r="D825" s="118"/>
      <c r="E825" s="118"/>
      <c r="F825" s="118"/>
      <c r="G825" s="118"/>
      <c r="I825" s="118"/>
      <c r="J825" s="118"/>
      <c r="K825" s="118"/>
      <c r="L825" s="118"/>
      <c r="M825" s="118"/>
      <c r="N825" s="118"/>
      <c r="O825" s="118"/>
      <c r="P825" s="118"/>
      <c r="Q825" s="118"/>
      <c r="R825" s="118"/>
      <c r="T825" s="118"/>
      <c r="V825" s="118"/>
      <c r="W825" s="118"/>
      <c r="X825" s="118"/>
      <c r="Z825" s="118"/>
      <c r="AB825" s="118"/>
      <c r="AC825" s="118"/>
      <c r="AD825" s="118"/>
      <c r="AE825" s="161">
        <f t="shared" si="15"/>
        <v>0</v>
      </c>
      <c r="AG825" s="118"/>
      <c r="AI825" s="183"/>
      <c r="AK825" s="183"/>
      <c r="AM825" s="118"/>
    </row>
    <row r="826" spans="1:39" x14ac:dyDescent="0.3">
      <c r="A826" s="161">
        <v>816</v>
      </c>
      <c r="B826" s="118"/>
      <c r="C826" s="118"/>
      <c r="D826" s="118"/>
      <c r="E826" s="118"/>
      <c r="F826" s="118"/>
      <c r="G826" s="118"/>
      <c r="I826" s="118"/>
      <c r="J826" s="118"/>
      <c r="K826" s="118"/>
      <c r="L826" s="118"/>
      <c r="M826" s="118"/>
      <c r="N826" s="118"/>
      <c r="O826" s="118"/>
      <c r="P826" s="118"/>
      <c r="Q826" s="118"/>
      <c r="R826" s="118"/>
      <c r="T826" s="118"/>
      <c r="V826" s="118"/>
      <c r="W826" s="118"/>
      <c r="X826" s="118"/>
      <c r="Z826" s="118"/>
      <c r="AB826" s="118"/>
      <c r="AC826" s="118"/>
      <c r="AD826" s="118"/>
      <c r="AE826" s="161">
        <f t="shared" si="15"/>
        <v>0</v>
      </c>
      <c r="AG826" s="118"/>
      <c r="AI826" s="183"/>
      <c r="AK826" s="183"/>
      <c r="AM826" s="118"/>
    </row>
    <row r="827" spans="1:39" x14ac:dyDescent="0.3">
      <c r="A827" s="161">
        <v>817</v>
      </c>
      <c r="B827" s="118"/>
      <c r="C827" s="118"/>
      <c r="D827" s="118"/>
      <c r="E827" s="118"/>
      <c r="F827" s="118"/>
      <c r="G827" s="118"/>
      <c r="I827" s="118"/>
      <c r="J827" s="118"/>
      <c r="K827" s="118"/>
      <c r="L827" s="118"/>
      <c r="M827" s="118"/>
      <c r="N827" s="118"/>
      <c r="O827" s="118"/>
      <c r="P827" s="118"/>
      <c r="Q827" s="118"/>
      <c r="R827" s="118"/>
      <c r="T827" s="118"/>
      <c r="V827" s="118"/>
      <c r="W827" s="118"/>
      <c r="X827" s="118"/>
      <c r="Z827" s="118"/>
      <c r="AB827" s="118"/>
      <c r="AC827" s="118"/>
      <c r="AD827" s="118"/>
      <c r="AE827" s="161">
        <f t="shared" si="15"/>
        <v>0</v>
      </c>
      <c r="AG827" s="118"/>
      <c r="AI827" s="183"/>
      <c r="AK827" s="183"/>
      <c r="AM827" s="118"/>
    </row>
    <row r="828" spans="1:39" x14ac:dyDescent="0.3">
      <c r="A828" s="161">
        <v>818</v>
      </c>
      <c r="B828" s="118"/>
      <c r="C828" s="118"/>
      <c r="D828" s="118"/>
      <c r="E828" s="118"/>
      <c r="F828" s="118"/>
      <c r="G828" s="118"/>
      <c r="I828" s="118"/>
      <c r="J828" s="118"/>
      <c r="K828" s="118"/>
      <c r="L828" s="118"/>
      <c r="M828" s="118"/>
      <c r="N828" s="118"/>
      <c r="O828" s="118"/>
      <c r="P828" s="118"/>
      <c r="Q828" s="118"/>
      <c r="R828" s="118"/>
      <c r="T828" s="118"/>
      <c r="V828" s="118"/>
      <c r="W828" s="118"/>
      <c r="X828" s="118"/>
      <c r="Z828" s="118"/>
      <c r="AB828" s="118"/>
      <c r="AC828" s="118"/>
      <c r="AD828" s="118"/>
      <c r="AE828" s="161">
        <f t="shared" si="15"/>
        <v>0</v>
      </c>
      <c r="AG828" s="118"/>
      <c r="AI828" s="183"/>
      <c r="AK828" s="183"/>
      <c r="AM828" s="118"/>
    </row>
    <row r="829" spans="1:39" x14ac:dyDescent="0.3">
      <c r="A829" s="161">
        <v>819</v>
      </c>
      <c r="B829" s="118"/>
      <c r="C829" s="118"/>
      <c r="D829" s="118"/>
      <c r="E829" s="118"/>
      <c r="F829" s="118"/>
      <c r="G829" s="118"/>
      <c r="I829" s="118"/>
      <c r="J829" s="118"/>
      <c r="K829" s="118"/>
      <c r="L829" s="118"/>
      <c r="M829" s="118"/>
      <c r="N829" s="118"/>
      <c r="O829" s="118"/>
      <c r="P829" s="118"/>
      <c r="Q829" s="118"/>
      <c r="R829" s="118"/>
      <c r="T829" s="118"/>
      <c r="V829" s="118"/>
      <c r="W829" s="118"/>
      <c r="X829" s="118"/>
      <c r="Z829" s="118"/>
      <c r="AB829" s="118"/>
      <c r="AC829" s="118"/>
      <c r="AD829" s="118"/>
      <c r="AE829" s="161">
        <f t="shared" si="15"/>
        <v>0</v>
      </c>
      <c r="AG829" s="118"/>
      <c r="AI829" s="183"/>
      <c r="AK829" s="183"/>
      <c r="AM829" s="118"/>
    </row>
    <row r="830" spans="1:39" x14ac:dyDescent="0.3">
      <c r="A830" s="161">
        <v>820</v>
      </c>
      <c r="B830" s="118"/>
      <c r="C830" s="118"/>
      <c r="D830" s="118"/>
      <c r="E830" s="118"/>
      <c r="F830" s="118"/>
      <c r="G830" s="118"/>
      <c r="I830" s="118"/>
      <c r="J830" s="118"/>
      <c r="K830" s="118"/>
      <c r="L830" s="118"/>
      <c r="M830" s="118"/>
      <c r="N830" s="118"/>
      <c r="O830" s="118"/>
      <c r="P830" s="118"/>
      <c r="Q830" s="118"/>
      <c r="R830" s="118"/>
      <c r="T830" s="118"/>
      <c r="V830" s="118"/>
      <c r="W830" s="118"/>
      <c r="X830" s="118"/>
      <c r="Z830" s="118"/>
      <c r="AB830" s="118"/>
      <c r="AC830" s="118"/>
      <c r="AD830" s="118"/>
      <c r="AE830" s="161">
        <f t="shared" si="15"/>
        <v>0</v>
      </c>
      <c r="AG830" s="118"/>
      <c r="AI830" s="183"/>
      <c r="AK830" s="183"/>
      <c r="AM830" s="118"/>
    </row>
    <row r="831" spans="1:39" x14ac:dyDescent="0.3">
      <c r="A831" s="161">
        <v>821</v>
      </c>
      <c r="B831" s="118"/>
      <c r="C831" s="118"/>
      <c r="D831" s="118"/>
      <c r="E831" s="118"/>
      <c r="F831" s="118"/>
      <c r="G831" s="118"/>
      <c r="I831" s="118"/>
      <c r="J831" s="118"/>
      <c r="K831" s="118"/>
      <c r="L831" s="118"/>
      <c r="M831" s="118"/>
      <c r="N831" s="118"/>
      <c r="O831" s="118"/>
      <c r="P831" s="118"/>
      <c r="Q831" s="118"/>
      <c r="R831" s="118"/>
      <c r="T831" s="118"/>
      <c r="V831" s="118"/>
      <c r="W831" s="118"/>
      <c r="X831" s="118"/>
      <c r="Z831" s="118"/>
      <c r="AB831" s="118"/>
      <c r="AC831" s="118"/>
      <c r="AD831" s="118"/>
      <c r="AE831" s="161">
        <f t="shared" si="15"/>
        <v>0</v>
      </c>
      <c r="AG831" s="118"/>
      <c r="AI831" s="183"/>
      <c r="AK831" s="183"/>
      <c r="AM831" s="118"/>
    </row>
    <row r="832" spans="1:39" x14ac:dyDescent="0.3">
      <c r="A832" s="161">
        <v>822</v>
      </c>
      <c r="B832" s="118"/>
      <c r="C832" s="118"/>
      <c r="D832" s="118"/>
      <c r="E832" s="118"/>
      <c r="F832" s="118"/>
      <c r="G832" s="118"/>
      <c r="I832" s="118"/>
      <c r="J832" s="118"/>
      <c r="K832" s="118"/>
      <c r="L832" s="118"/>
      <c r="M832" s="118"/>
      <c r="N832" s="118"/>
      <c r="O832" s="118"/>
      <c r="P832" s="118"/>
      <c r="Q832" s="118"/>
      <c r="R832" s="118"/>
      <c r="T832" s="118"/>
      <c r="V832" s="118"/>
      <c r="W832" s="118"/>
      <c r="X832" s="118"/>
      <c r="Z832" s="118"/>
      <c r="AB832" s="118"/>
      <c r="AC832" s="118"/>
      <c r="AD832" s="118"/>
      <c r="AE832" s="161">
        <f t="shared" si="15"/>
        <v>0</v>
      </c>
      <c r="AG832" s="118"/>
      <c r="AI832" s="183"/>
      <c r="AK832" s="183"/>
      <c r="AM832" s="118"/>
    </row>
    <row r="833" spans="1:39" x14ac:dyDescent="0.3">
      <c r="A833" s="161">
        <v>823</v>
      </c>
      <c r="B833" s="118"/>
      <c r="C833" s="118"/>
      <c r="D833" s="118"/>
      <c r="E833" s="118"/>
      <c r="F833" s="118"/>
      <c r="G833" s="118"/>
      <c r="I833" s="118"/>
      <c r="J833" s="118"/>
      <c r="K833" s="118"/>
      <c r="L833" s="118"/>
      <c r="M833" s="118"/>
      <c r="N833" s="118"/>
      <c r="O833" s="118"/>
      <c r="P833" s="118"/>
      <c r="Q833" s="118"/>
      <c r="R833" s="118"/>
      <c r="T833" s="118"/>
      <c r="V833" s="118"/>
      <c r="W833" s="118"/>
      <c r="X833" s="118"/>
      <c r="Z833" s="118"/>
      <c r="AB833" s="118"/>
      <c r="AC833" s="118"/>
      <c r="AD833" s="118"/>
      <c r="AE833" s="161">
        <f t="shared" si="15"/>
        <v>0</v>
      </c>
      <c r="AG833" s="118"/>
      <c r="AI833" s="183"/>
      <c r="AK833" s="183"/>
      <c r="AM833" s="118"/>
    </row>
    <row r="834" spans="1:39" x14ac:dyDescent="0.3">
      <c r="A834" s="161">
        <v>824</v>
      </c>
      <c r="B834" s="118"/>
      <c r="C834" s="118"/>
      <c r="D834" s="118"/>
      <c r="E834" s="118"/>
      <c r="F834" s="118"/>
      <c r="G834" s="118"/>
      <c r="I834" s="118"/>
      <c r="J834" s="118"/>
      <c r="K834" s="118"/>
      <c r="L834" s="118"/>
      <c r="M834" s="118"/>
      <c r="N834" s="118"/>
      <c r="O834" s="118"/>
      <c r="P834" s="118"/>
      <c r="Q834" s="118"/>
      <c r="R834" s="118"/>
      <c r="T834" s="118"/>
      <c r="V834" s="118"/>
      <c r="W834" s="118"/>
      <c r="X834" s="118"/>
      <c r="Z834" s="118"/>
      <c r="AB834" s="118"/>
      <c r="AC834" s="118"/>
      <c r="AD834" s="118"/>
      <c r="AE834" s="161">
        <f t="shared" si="15"/>
        <v>0</v>
      </c>
      <c r="AG834" s="118"/>
      <c r="AI834" s="183"/>
      <c r="AK834" s="183"/>
      <c r="AM834" s="118"/>
    </row>
    <row r="835" spans="1:39" x14ac:dyDescent="0.3">
      <c r="A835" s="161">
        <v>825</v>
      </c>
      <c r="B835" s="118"/>
      <c r="C835" s="118"/>
      <c r="D835" s="118"/>
      <c r="E835" s="118"/>
      <c r="F835" s="118"/>
      <c r="G835" s="118"/>
      <c r="I835" s="118"/>
      <c r="J835" s="118"/>
      <c r="K835" s="118"/>
      <c r="L835" s="118"/>
      <c r="M835" s="118"/>
      <c r="N835" s="118"/>
      <c r="O835" s="118"/>
      <c r="P835" s="118"/>
      <c r="Q835" s="118"/>
      <c r="R835" s="118"/>
      <c r="T835" s="118"/>
      <c r="V835" s="118"/>
      <c r="W835" s="118"/>
      <c r="X835" s="118"/>
      <c r="Z835" s="118"/>
      <c r="AB835" s="118"/>
      <c r="AC835" s="118"/>
      <c r="AD835" s="118"/>
      <c r="AE835" s="161">
        <f t="shared" si="15"/>
        <v>0</v>
      </c>
      <c r="AG835" s="118"/>
      <c r="AI835" s="183"/>
      <c r="AK835" s="183"/>
      <c r="AM835" s="118"/>
    </row>
    <row r="836" spans="1:39" x14ac:dyDescent="0.3">
      <c r="A836" s="161">
        <v>826</v>
      </c>
      <c r="B836" s="118"/>
      <c r="C836" s="118"/>
      <c r="D836" s="118"/>
      <c r="E836" s="118"/>
      <c r="F836" s="118"/>
      <c r="G836" s="118"/>
      <c r="I836" s="118"/>
      <c r="J836" s="118"/>
      <c r="K836" s="118"/>
      <c r="L836" s="118"/>
      <c r="M836" s="118"/>
      <c r="N836" s="118"/>
      <c r="O836" s="118"/>
      <c r="P836" s="118"/>
      <c r="Q836" s="118"/>
      <c r="R836" s="118"/>
      <c r="T836" s="118"/>
      <c r="V836" s="118"/>
      <c r="W836" s="118"/>
      <c r="X836" s="118"/>
      <c r="Z836" s="118"/>
      <c r="AB836" s="118"/>
      <c r="AC836" s="118"/>
      <c r="AD836" s="118"/>
      <c r="AE836" s="161">
        <f t="shared" si="15"/>
        <v>0</v>
      </c>
      <c r="AG836" s="118"/>
      <c r="AI836" s="183"/>
      <c r="AK836" s="183"/>
      <c r="AM836" s="118"/>
    </row>
    <row r="837" spans="1:39" x14ac:dyDescent="0.3">
      <c r="A837" s="161">
        <v>827</v>
      </c>
      <c r="B837" s="118"/>
      <c r="C837" s="118"/>
      <c r="D837" s="118"/>
      <c r="E837" s="118"/>
      <c r="F837" s="118"/>
      <c r="G837" s="118"/>
      <c r="I837" s="118"/>
      <c r="J837" s="118"/>
      <c r="K837" s="118"/>
      <c r="L837" s="118"/>
      <c r="M837" s="118"/>
      <c r="N837" s="118"/>
      <c r="O837" s="118"/>
      <c r="P837" s="118"/>
      <c r="Q837" s="118"/>
      <c r="R837" s="118"/>
      <c r="T837" s="118"/>
      <c r="V837" s="118"/>
      <c r="W837" s="118"/>
      <c r="X837" s="118"/>
      <c r="Z837" s="118"/>
      <c r="AB837" s="118"/>
      <c r="AC837" s="118"/>
      <c r="AD837" s="118"/>
      <c r="AE837" s="161">
        <f t="shared" si="15"/>
        <v>0</v>
      </c>
      <c r="AG837" s="118"/>
      <c r="AI837" s="183"/>
      <c r="AK837" s="183"/>
      <c r="AM837" s="118"/>
    </row>
    <row r="838" spans="1:39" x14ac:dyDescent="0.3">
      <c r="A838" s="161">
        <v>828</v>
      </c>
      <c r="B838" s="118"/>
      <c r="C838" s="118"/>
      <c r="D838" s="118"/>
      <c r="E838" s="118"/>
      <c r="F838" s="118"/>
      <c r="G838" s="118"/>
      <c r="I838" s="118"/>
      <c r="J838" s="118"/>
      <c r="K838" s="118"/>
      <c r="L838" s="118"/>
      <c r="M838" s="118"/>
      <c r="N838" s="118"/>
      <c r="O838" s="118"/>
      <c r="P838" s="118"/>
      <c r="Q838" s="118"/>
      <c r="R838" s="118"/>
      <c r="T838" s="118"/>
      <c r="V838" s="118"/>
      <c r="W838" s="118"/>
      <c r="X838" s="118"/>
      <c r="Z838" s="118"/>
      <c r="AB838" s="118"/>
      <c r="AC838" s="118"/>
      <c r="AD838" s="118"/>
      <c r="AE838" s="161">
        <f t="shared" si="15"/>
        <v>0</v>
      </c>
      <c r="AG838" s="118"/>
      <c r="AI838" s="183"/>
      <c r="AK838" s="183"/>
      <c r="AM838" s="118"/>
    </row>
    <row r="839" spans="1:39" x14ac:dyDescent="0.3">
      <c r="A839" s="161">
        <v>829</v>
      </c>
      <c r="B839" s="118"/>
      <c r="C839" s="118"/>
      <c r="D839" s="118"/>
      <c r="E839" s="118"/>
      <c r="F839" s="118"/>
      <c r="G839" s="118"/>
      <c r="I839" s="118"/>
      <c r="J839" s="118"/>
      <c r="K839" s="118"/>
      <c r="L839" s="118"/>
      <c r="M839" s="118"/>
      <c r="N839" s="118"/>
      <c r="O839" s="118"/>
      <c r="P839" s="118"/>
      <c r="Q839" s="118"/>
      <c r="R839" s="118"/>
      <c r="T839" s="118"/>
      <c r="V839" s="118"/>
      <c r="W839" s="118"/>
      <c r="X839" s="118"/>
      <c r="Z839" s="118"/>
      <c r="AB839" s="118"/>
      <c r="AC839" s="118"/>
      <c r="AD839" s="118"/>
      <c r="AE839" s="161">
        <f t="shared" si="15"/>
        <v>0</v>
      </c>
      <c r="AG839" s="118"/>
      <c r="AI839" s="183"/>
      <c r="AK839" s="183"/>
      <c r="AM839" s="118"/>
    </row>
    <row r="840" spans="1:39" x14ac:dyDescent="0.3">
      <c r="A840" s="161">
        <v>830</v>
      </c>
      <c r="B840" s="118"/>
      <c r="C840" s="118"/>
      <c r="D840" s="118"/>
      <c r="E840" s="118"/>
      <c r="F840" s="118"/>
      <c r="G840" s="118"/>
      <c r="I840" s="118"/>
      <c r="J840" s="118"/>
      <c r="K840" s="118"/>
      <c r="L840" s="118"/>
      <c r="M840" s="118"/>
      <c r="N840" s="118"/>
      <c r="O840" s="118"/>
      <c r="P840" s="118"/>
      <c r="Q840" s="118"/>
      <c r="R840" s="118"/>
      <c r="T840" s="118"/>
      <c r="V840" s="118"/>
      <c r="W840" s="118"/>
      <c r="X840" s="118"/>
      <c r="Z840" s="118"/>
      <c r="AB840" s="118"/>
      <c r="AC840" s="118"/>
      <c r="AD840" s="118"/>
      <c r="AE840" s="161">
        <f t="shared" si="15"/>
        <v>0</v>
      </c>
      <c r="AG840" s="118"/>
      <c r="AI840" s="183"/>
      <c r="AK840" s="183"/>
      <c r="AM840" s="118"/>
    </row>
    <row r="841" spans="1:39" x14ac:dyDescent="0.3">
      <c r="A841" s="161">
        <v>831</v>
      </c>
      <c r="B841" s="118"/>
      <c r="C841" s="118"/>
      <c r="D841" s="118"/>
      <c r="E841" s="118"/>
      <c r="F841" s="118"/>
      <c r="G841" s="118"/>
      <c r="I841" s="118"/>
      <c r="J841" s="118"/>
      <c r="K841" s="118"/>
      <c r="L841" s="118"/>
      <c r="M841" s="118"/>
      <c r="N841" s="118"/>
      <c r="O841" s="118"/>
      <c r="P841" s="118"/>
      <c r="Q841" s="118"/>
      <c r="R841" s="118"/>
      <c r="T841" s="118"/>
      <c r="V841" s="118"/>
      <c r="W841" s="118"/>
      <c r="X841" s="118"/>
      <c r="Z841" s="118"/>
      <c r="AB841" s="118"/>
      <c r="AC841" s="118"/>
      <c r="AD841" s="118"/>
      <c r="AE841" s="161">
        <f t="shared" si="15"/>
        <v>0</v>
      </c>
      <c r="AG841" s="118"/>
      <c r="AI841" s="183"/>
      <c r="AK841" s="183"/>
      <c r="AM841" s="118"/>
    </row>
    <row r="842" spans="1:39" x14ac:dyDescent="0.3">
      <c r="A842" s="161">
        <v>832</v>
      </c>
      <c r="B842" s="118"/>
      <c r="C842" s="118"/>
      <c r="D842" s="118"/>
      <c r="E842" s="118"/>
      <c r="F842" s="118"/>
      <c r="G842" s="118"/>
      <c r="I842" s="118"/>
      <c r="J842" s="118"/>
      <c r="K842" s="118"/>
      <c r="L842" s="118"/>
      <c r="M842" s="118"/>
      <c r="N842" s="118"/>
      <c r="O842" s="118"/>
      <c r="P842" s="118"/>
      <c r="Q842" s="118"/>
      <c r="R842" s="118"/>
      <c r="T842" s="118"/>
      <c r="V842" s="118"/>
      <c r="W842" s="118"/>
      <c r="X842" s="118"/>
      <c r="Z842" s="118"/>
      <c r="AB842" s="118"/>
      <c r="AC842" s="118"/>
      <c r="AD842" s="118"/>
      <c r="AE842" s="161">
        <f t="shared" si="15"/>
        <v>0</v>
      </c>
      <c r="AG842" s="118"/>
      <c r="AI842" s="183"/>
      <c r="AK842" s="183"/>
      <c r="AM842" s="118"/>
    </row>
    <row r="843" spans="1:39" x14ac:dyDescent="0.3">
      <c r="A843" s="161">
        <v>833</v>
      </c>
      <c r="B843" s="118"/>
      <c r="C843" s="118"/>
      <c r="D843" s="118"/>
      <c r="E843" s="118"/>
      <c r="F843" s="118"/>
      <c r="G843" s="118"/>
      <c r="I843" s="118"/>
      <c r="J843" s="118"/>
      <c r="K843" s="118"/>
      <c r="L843" s="118"/>
      <c r="M843" s="118"/>
      <c r="N843" s="118"/>
      <c r="O843" s="118"/>
      <c r="P843" s="118"/>
      <c r="Q843" s="118"/>
      <c r="R843" s="118"/>
      <c r="T843" s="118"/>
      <c r="V843" s="118"/>
      <c r="W843" s="118"/>
      <c r="X843" s="118"/>
      <c r="Z843" s="118"/>
      <c r="AB843" s="118"/>
      <c r="AC843" s="118"/>
      <c r="AD843" s="118"/>
      <c r="AE843" s="161">
        <f t="shared" ref="AE843:AE906" si="16">IF(E843=0,D843,0)</f>
        <v>0</v>
      </c>
      <c r="AG843" s="118"/>
      <c r="AI843" s="183"/>
      <c r="AK843" s="183"/>
      <c r="AM843" s="118"/>
    </row>
    <row r="844" spans="1:39" x14ac:dyDescent="0.3">
      <c r="A844" s="161">
        <v>834</v>
      </c>
      <c r="B844" s="118"/>
      <c r="C844" s="118"/>
      <c r="D844" s="118"/>
      <c r="E844" s="118"/>
      <c r="F844" s="118"/>
      <c r="G844" s="118"/>
      <c r="I844" s="118"/>
      <c r="J844" s="118"/>
      <c r="K844" s="118"/>
      <c r="L844" s="118"/>
      <c r="M844" s="118"/>
      <c r="N844" s="118"/>
      <c r="O844" s="118"/>
      <c r="P844" s="118"/>
      <c r="Q844" s="118"/>
      <c r="R844" s="118"/>
      <c r="T844" s="118"/>
      <c r="V844" s="118"/>
      <c r="W844" s="118"/>
      <c r="X844" s="118"/>
      <c r="Z844" s="118"/>
      <c r="AB844" s="118"/>
      <c r="AC844" s="118"/>
      <c r="AD844" s="118"/>
      <c r="AE844" s="161">
        <f t="shared" si="16"/>
        <v>0</v>
      </c>
      <c r="AG844" s="118"/>
      <c r="AI844" s="183"/>
      <c r="AK844" s="183"/>
      <c r="AM844" s="118"/>
    </row>
    <row r="845" spans="1:39" x14ac:dyDescent="0.3">
      <c r="A845" s="161">
        <v>835</v>
      </c>
      <c r="B845" s="118"/>
      <c r="C845" s="118"/>
      <c r="D845" s="118"/>
      <c r="E845" s="118"/>
      <c r="F845" s="118"/>
      <c r="G845" s="118"/>
      <c r="I845" s="118"/>
      <c r="J845" s="118"/>
      <c r="K845" s="118"/>
      <c r="L845" s="118"/>
      <c r="M845" s="118"/>
      <c r="N845" s="118"/>
      <c r="O845" s="118"/>
      <c r="P845" s="118"/>
      <c r="Q845" s="118"/>
      <c r="R845" s="118"/>
      <c r="T845" s="118"/>
      <c r="V845" s="118"/>
      <c r="W845" s="118"/>
      <c r="X845" s="118"/>
      <c r="Z845" s="118"/>
      <c r="AB845" s="118"/>
      <c r="AC845" s="118"/>
      <c r="AD845" s="118"/>
      <c r="AE845" s="161">
        <f t="shared" si="16"/>
        <v>0</v>
      </c>
      <c r="AG845" s="118"/>
      <c r="AI845" s="183"/>
      <c r="AK845" s="183"/>
      <c r="AM845" s="118"/>
    </row>
    <row r="846" spans="1:39" x14ac:dyDescent="0.3">
      <c r="A846" s="161">
        <v>836</v>
      </c>
      <c r="B846" s="118"/>
      <c r="C846" s="118"/>
      <c r="D846" s="118"/>
      <c r="E846" s="118"/>
      <c r="F846" s="118"/>
      <c r="G846" s="118"/>
      <c r="I846" s="118"/>
      <c r="J846" s="118"/>
      <c r="K846" s="118"/>
      <c r="L846" s="118"/>
      <c r="M846" s="118"/>
      <c r="N846" s="118"/>
      <c r="O846" s="118"/>
      <c r="P846" s="118"/>
      <c r="Q846" s="118"/>
      <c r="R846" s="118"/>
      <c r="T846" s="118"/>
      <c r="V846" s="118"/>
      <c r="W846" s="118"/>
      <c r="X846" s="118"/>
      <c r="Z846" s="118"/>
      <c r="AB846" s="118"/>
      <c r="AC846" s="118"/>
      <c r="AD846" s="118"/>
      <c r="AE846" s="161">
        <f t="shared" si="16"/>
        <v>0</v>
      </c>
      <c r="AG846" s="118"/>
      <c r="AI846" s="183"/>
      <c r="AK846" s="183"/>
      <c r="AM846" s="118"/>
    </row>
    <row r="847" spans="1:39" x14ac:dyDescent="0.3">
      <c r="A847" s="161">
        <v>837</v>
      </c>
      <c r="B847" s="118"/>
      <c r="C847" s="118"/>
      <c r="D847" s="118"/>
      <c r="E847" s="118"/>
      <c r="F847" s="118"/>
      <c r="G847" s="118"/>
      <c r="I847" s="118"/>
      <c r="J847" s="118"/>
      <c r="K847" s="118"/>
      <c r="L847" s="118"/>
      <c r="M847" s="118"/>
      <c r="N847" s="118"/>
      <c r="O847" s="118"/>
      <c r="P847" s="118"/>
      <c r="Q847" s="118"/>
      <c r="R847" s="118"/>
      <c r="T847" s="118"/>
      <c r="V847" s="118"/>
      <c r="W847" s="118"/>
      <c r="X847" s="118"/>
      <c r="Z847" s="118"/>
      <c r="AB847" s="118"/>
      <c r="AC847" s="118"/>
      <c r="AD847" s="118"/>
      <c r="AE847" s="161">
        <f t="shared" si="16"/>
        <v>0</v>
      </c>
      <c r="AG847" s="118"/>
      <c r="AI847" s="183"/>
      <c r="AK847" s="183"/>
      <c r="AM847" s="118"/>
    </row>
    <row r="848" spans="1:39" x14ac:dyDescent="0.3">
      <c r="A848" s="161">
        <v>838</v>
      </c>
      <c r="B848" s="118"/>
      <c r="C848" s="118"/>
      <c r="D848" s="118"/>
      <c r="E848" s="118"/>
      <c r="F848" s="118"/>
      <c r="G848" s="118"/>
      <c r="I848" s="118"/>
      <c r="J848" s="118"/>
      <c r="K848" s="118"/>
      <c r="L848" s="118"/>
      <c r="M848" s="118"/>
      <c r="N848" s="118"/>
      <c r="O848" s="118"/>
      <c r="P848" s="118"/>
      <c r="Q848" s="118"/>
      <c r="R848" s="118"/>
      <c r="T848" s="118"/>
      <c r="V848" s="118"/>
      <c r="W848" s="118"/>
      <c r="X848" s="118"/>
      <c r="Z848" s="118"/>
      <c r="AB848" s="118"/>
      <c r="AC848" s="118"/>
      <c r="AD848" s="118"/>
      <c r="AE848" s="161">
        <f t="shared" si="16"/>
        <v>0</v>
      </c>
      <c r="AG848" s="118"/>
      <c r="AI848" s="183"/>
      <c r="AK848" s="183"/>
      <c r="AM848" s="118"/>
    </row>
    <row r="849" spans="1:39" x14ac:dyDescent="0.3">
      <c r="A849" s="161">
        <v>839</v>
      </c>
      <c r="B849" s="118"/>
      <c r="C849" s="118"/>
      <c r="D849" s="118"/>
      <c r="E849" s="118"/>
      <c r="F849" s="118"/>
      <c r="G849" s="118"/>
      <c r="I849" s="118"/>
      <c r="J849" s="118"/>
      <c r="K849" s="118"/>
      <c r="L849" s="118"/>
      <c r="M849" s="118"/>
      <c r="N849" s="118"/>
      <c r="O849" s="118"/>
      <c r="P849" s="118"/>
      <c r="Q849" s="118"/>
      <c r="R849" s="118"/>
      <c r="T849" s="118"/>
      <c r="V849" s="118"/>
      <c r="W849" s="118"/>
      <c r="X849" s="118"/>
      <c r="Z849" s="118"/>
      <c r="AB849" s="118"/>
      <c r="AC849" s="118"/>
      <c r="AD849" s="118"/>
      <c r="AE849" s="161">
        <f t="shared" si="16"/>
        <v>0</v>
      </c>
      <c r="AG849" s="118"/>
      <c r="AI849" s="183"/>
      <c r="AK849" s="183"/>
      <c r="AM849" s="118"/>
    </row>
    <row r="850" spans="1:39" x14ac:dyDescent="0.3">
      <c r="A850" s="161">
        <v>840</v>
      </c>
      <c r="B850" s="118"/>
      <c r="C850" s="118"/>
      <c r="D850" s="118"/>
      <c r="E850" s="118"/>
      <c r="F850" s="118"/>
      <c r="G850" s="118"/>
      <c r="I850" s="118"/>
      <c r="J850" s="118"/>
      <c r="K850" s="118"/>
      <c r="L850" s="118"/>
      <c r="M850" s="118"/>
      <c r="N850" s="118"/>
      <c r="O850" s="118"/>
      <c r="P850" s="118"/>
      <c r="Q850" s="118"/>
      <c r="R850" s="118"/>
      <c r="T850" s="118"/>
      <c r="V850" s="118"/>
      <c r="W850" s="118"/>
      <c r="X850" s="118"/>
      <c r="Z850" s="118"/>
      <c r="AB850" s="118"/>
      <c r="AC850" s="118"/>
      <c r="AD850" s="118"/>
      <c r="AE850" s="161">
        <f t="shared" si="16"/>
        <v>0</v>
      </c>
      <c r="AG850" s="118"/>
      <c r="AI850" s="183"/>
      <c r="AK850" s="183"/>
      <c r="AM850" s="118"/>
    </row>
    <row r="851" spans="1:39" x14ac:dyDescent="0.3">
      <c r="A851" s="161">
        <v>841</v>
      </c>
      <c r="B851" s="118"/>
      <c r="C851" s="118"/>
      <c r="D851" s="118"/>
      <c r="E851" s="118"/>
      <c r="F851" s="118"/>
      <c r="G851" s="118"/>
      <c r="I851" s="118"/>
      <c r="J851" s="118"/>
      <c r="K851" s="118"/>
      <c r="L851" s="118"/>
      <c r="M851" s="118"/>
      <c r="N851" s="118"/>
      <c r="O851" s="118"/>
      <c r="P851" s="118"/>
      <c r="Q851" s="118"/>
      <c r="R851" s="118"/>
      <c r="T851" s="118"/>
      <c r="V851" s="118"/>
      <c r="W851" s="118"/>
      <c r="X851" s="118"/>
      <c r="Z851" s="118"/>
      <c r="AB851" s="118"/>
      <c r="AC851" s="118"/>
      <c r="AD851" s="118"/>
      <c r="AE851" s="161">
        <f t="shared" si="16"/>
        <v>0</v>
      </c>
      <c r="AG851" s="118"/>
      <c r="AI851" s="183"/>
      <c r="AK851" s="183"/>
      <c r="AM851" s="118"/>
    </row>
    <row r="852" spans="1:39" x14ac:dyDescent="0.3">
      <c r="A852" s="161">
        <v>842</v>
      </c>
      <c r="B852" s="118"/>
      <c r="C852" s="118"/>
      <c r="D852" s="118"/>
      <c r="E852" s="118"/>
      <c r="F852" s="118"/>
      <c r="G852" s="118"/>
      <c r="I852" s="118"/>
      <c r="J852" s="118"/>
      <c r="K852" s="118"/>
      <c r="L852" s="118"/>
      <c r="M852" s="118"/>
      <c r="N852" s="118"/>
      <c r="O852" s="118"/>
      <c r="P852" s="118"/>
      <c r="Q852" s="118"/>
      <c r="R852" s="118"/>
      <c r="T852" s="118"/>
      <c r="V852" s="118"/>
      <c r="W852" s="118"/>
      <c r="X852" s="118"/>
      <c r="Z852" s="118"/>
      <c r="AB852" s="118"/>
      <c r="AC852" s="118"/>
      <c r="AD852" s="118"/>
      <c r="AE852" s="161">
        <f t="shared" si="16"/>
        <v>0</v>
      </c>
      <c r="AG852" s="118"/>
      <c r="AI852" s="183"/>
      <c r="AK852" s="183"/>
      <c r="AM852" s="118"/>
    </row>
    <row r="853" spans="1:39" x14ac:dyDescent="0.3">
      <c r="A853" s="161">
        <v>843</v>
      </c>
      <c r="B853" s="118"/>
      <c r="C853" s="118"/>
      <c r="D853" s="118"/>
      <c r="E853" s="118"/>
      <c r="F853" s="118"/>
      <c r="G853" s="118"/>
      <c r="I853" s="118"/>
      <c r="J853" s="118"/>
      <c r="K853" s="118"/>
      <c r="L853" s="118"/>
      <c r="M853" s="118"/>
      <c r="N853" s="118"/>
      <c r="O853" s="118"/>
      <c r="P853" s="118"/>
      <c r="Q853" s="118"/>
      <c r="R853" s="118"/>
      <c r="T853" s="118"/>
      <c r="V853" s="118"/>
      <c r="W853" s="118"/>
      <c r="X853" s="118"/>
      <c r="Z853" s="118"/>
      <c r="AB853" s="118"/>
      <c r="AC853" s="118"/>
      <c r="AD853" s="118"/>
      <c r="AE853" s="161">
        <f t="shared" si="16"/>
        <v>0</v>
      </c>
      <c r="AG853" s="118"/>
      <c r="AI853" s="183"/>
      <c r="AK853" s="183"/>
      <c r="AM853" s="118"/>
    </row>
    <row r="854" spans="1:39" x14ac:dyDescent="0.3">
      <c r="A854" s="161">
        <v>844</v>
      </c>
      <c r="B854" s="118"/>
      <c r="C854" s="118"/>
      <c r="D854" s="118"/>
      <c r="E854" s="118"/>
      <c r="F854" s="118"/>
      <c r="G854" s="118"/>
      <c r="I854" s="118"/>
      <c r="J854" s="118"/>
      <c r="K854" s="118"/>
      <c r="L854" s="118"/>
      <c r="M854" s="118"/>
      <c r="N854" s="118"/>
      <c r="O854" s="118"/>
      <c r="P854" s="118"/>
      <c r="Q854" s="118"/>
      <c r="R854" s="118"/>
      <c r="T854" s="118"/>
      <c r="V854" s="118"/>
      <c r="W854" s="118"/>
      <c r="X854" s="118"/>
      <c r="Z854" s="118"/>
      <c r="AB854" s="118"/>
      <c r="AC854" s="118"/>
      <c r="AD854" s="118"/>
      <c r="AE854" s="161">
        <f t="shared" si="16"/>
        <v>0</v>
      </c>
      <c r="AG854" s="118"/>
      <c r="AI854" s="183"/>
      <c r="AK854" s="183"/>
      <c r="AM854" s="118"/>
    </row>
    <row r="855" spans="1:39" x14ac:dyDescent="0.3">
      <c r="A855" s="161">
        <v>845</v>
      </c>
      <c r="B855" s="118"/>
      <c r="C855" s="118"/>
      <c r="D855" s="118"/>
      <c r="E855" s="118"/>
      <c r="F855" s="118"/>
      <c r="G855" s="118"/>
      <c r="I855" s="118"/>
      <c r="J855" s="118"/>
      <c r="K855" s="118"/>
      <c r="L855" s="118"/>
      <c r="M855" s="118"/>
      <c r="N855" s="118"/>
      <c r="O855" s="118"/>
      <c r="P855" s="118"/>
      <c r="Q855" s="118"/>
      <c r="R855" s="118"/>
      <c r="T855" s="118"/>
      <c r="V855" s="118"/>
      <c r="W855" s="118"/>
      <c r="X855" s="118"/>
      <c r="Z855" s="118"/>
      <c r="AB855" s="118"/>
      <c r="AC855" s="118"/>
      <c r="AD855" s="118"/>
      <c r="AE855" s="161">
        <f t="shared" si="16"/>
        <v>0</v>
      </c>
      <c r="AG855" s="118"/>
      <c r="AI855" s="183"/>
      <c r="AK855" s="183"/>
      <c r="AM855" s="118"/>
    </row>
    <row r="856" spans="1:39" x14ac:dyDescent="0.3">
      <c r="A856" s="161">
        <v>846</v>
      </c>
      <c r="B856" s="118"/>
      <c r="C856" s="118"/>
      <c r="D856" s="118"/>
      <c r="E856" s="118"/>
      <c r="F856" s="118"/>
      <c r="G856" s="118"/>
      <c r="I856" s="118"/>
      <c r="J856" s="118"/>
      <c r="K856" s="118"/>
      <c r="L856" s="118"/>
      <c r="M856" s="118"/>
      <c r="N856" s="118"/>
      <c r="O856" s="118"/>
      <c r="P856" s="118"/>
      <c r="Q856" s="118"/>
      <c r="R856" s="118"/>
      <c r="T856" s="118"/>
      <c r="V856" s="118"/>
      <c r="W856" s="118"/>
      <c r="X856" s="118"/>
      <c r="Z856" s="118"/>
      <c r="AB856" s="118"/>
      <c r="AC856" s="118"/>
      <c r="AD856" s="118"/>
      <c r="AE856" s="161">
        <f t="shared" si="16"/>
        <v>0</v>
      </c>
      <c r="AG856" s="118"/>
      <c r="AI856" s="183"/>
      <c r="AK856" s="183"/>
      <c r="AM856" s="118"/>
    </row>
    <row r="857" spans="1:39" x14ac:dyDescent="0.3">
      <c r="A857" s="161">
        <v>847</v>
      </c>
      <c r="B857" s="118"/>
      <c r="C857" s="118"/>
      <c r="D857" s="118"/>
      <c r="E857" s="118"/>
      <c r="F857" s="118"/>
      <c r="G857" s="118"/>
      <c r="I857" s="118"/>
      <c r="J857" s="118"/>
      <c r="K857" s="118"/>
      <c r="L857" s="118"/>
      <c r="M857" s="118"/>
      <c r="N857" s="118"/>
      <c r="O857" s="118"/>
      <c r="P857" s="118"/>
      <c r="Q857" s="118"/>
      <c r="R857" s="118"/>
      <c r="T857" s="118"/>
      <c r="V857" s="118"/>
      <c r="W857" s="118"/>
      <c r="X857" s="118"/>
      <c r="Z857" s="118"/>
      <c r="AB857" s="118"/>
      <c r="AC857" s="118"/>
      <c r="AD857" s="118"/>
      <c r="AE857" s="161">
        <f t="shared" si="16"/>
        <v>0</v>
      </c>
      <c r="AG857" s="118"/>
      <c r="AI857" s="183"/>
      <c r="AK857" s="183"/>
      <c r="AM857" s="118"/>
    </row>
    <row r="858" spans="1:39" x14ac:dyDescent="0.3">
      <c r="A858" s="161">
        <v>848</v>
      </c>
      <c r="B858" s="118"/>
      <c r="C858" s="118"/>
      <c r="D858" s="118"/>
      <c r="E858" s="118"/>
      <c r="F858" s="118"/>
      <c r="G858" s="118"/>
      <c r="I858" s="118"/>
      <c r="J858" s="118"/>
      <c r="K858" s="118"/>
      <c r="L858" s="118"/>
      <c r="M858" s="118"/>
      <c r="N858" s="118"/>
      <c r="O858" s="118"/>
      <c r="P858" s="118"/>
      <c r="Q858" s="118"/>
      <c r="R858" s="118"/>
      <c r="T858" s="118"/>
      <c r="V858" s="118"/>
      <c r="W858" s="118"/>
      <c r="X858" s="118"/>
      <c r="Z858" s="118"/>
      <c r="AB858" s="118"/>
      <c r="AC858" s="118"/>
      <c r="AD858" s="118"/>
      <c r="AE858" s="161">
        <f t="shared" si="16"/>
        <v>0</v>
      </c>
      <c r="AG858" s="118"/>
      <c r="AI858" s="183"/>
      <c r="AK858" s="183"/>
      <c r="AM858" s="118"/>
    </row>
    <row r="859" spans="1:39" x14ac:dyDescent="0.3">
      <c r="A859" s="161">
        <v>849</v>
      </c>
      <c r="B859" s="118"/>
      <c r="C859" s="118"/>
      <c r="D859" s="118"/>
      <c r="E859" s="118"/>
      <c r="F859" s="118"/>
      <c r="G859" s="118"/>
      <c r="I859" s="118"/>
      <c r="J859" s="118"/>
      <c r="K859" s="118"/>
      <c r="L859" s="118"/>
      <c r="M859" s="118"/>
      <c r="N859" s="118"/>
      <c r="O859" s="118"/>
      <c r="P859" s="118"/>
      <c r="Q859" s="118"/>
      <c r="R859" s="118"/>
      <c r="T859" s="118"/>
      <c r="V859" s="118"/>
      <c r="W859" s="118"/>
      <c r="X859" s="118"/>
      <c r="Z859" s="118"/>
      <c r="AB859" s="118"/>
      <c r="AC859" s="118"/>
      <c r="AD859" s="118"/>
      <c r="AE859" s="161">
        <f t="shared" si="16"/>
        <v>0</v>
      </c>
      <c r="AG859" s="118"/>
      <c r="AI859" s="183"/>
      <c r="AK859" s="183"/>
      <c r="AM859" s="118"/>
    </row>
    <row r="860" spans="1:39" x14ac:dyDescent="0.3">
      <c r="A860" s="161">
        <v>850</v>
      </c>
      <c r="B860" s="118"/>
      <c r="C860" s="118"/>
      <c r="D860" s="118"/>
      <c r="E860" s="118"/>
      <c r="F860" s="118"/>
      <c r="G860" s="118"/>
      <c r="I860" s="118"/>
      <c r="J860" s="118"/>
      <c r="K860" s="118"/>
      <c r="L860" s="118"/>
      <c r="M860" s="118"/>
      <c r="N860" s="118"/>
      <c r="O860" s="118"/>
      <c r="P860" s="118"/>
      <c r="Q860" s="118"/>
      <c r="R860" s="118"/>
      <c r="T860" s="118"/>
      <c r="V860" s="118"/>
      <c r="W860" s="118"/>
      <c r="X860" s="118"/>
      <c r="Z860" s="118"/>
      <c r="AB860" s="118"/>
      <c r="AC860" s="118"/>
      <c r="AD860" s="118"/>
      <c r="AE860" s="161">
        <f t="shared" si="16"/>
        <v>0</v>
      </c>
      <c r="AG860" s="118"/>
      <c r="AI860" s="183"/>
      <c r="AK860" s="183"/>
      <c r="AM860" s="118"/>
    </row>
    <row r="861" spans="1:39" x14ac:dyDescent="0.3">
      <c r="A861" s="161">
        <v>851</v>
      </c>
      <c r="B861" s="118"/>
      <c r="C861" s="118"/>
      <c r="D861" s="118"/>
      <c r="E861" s="118"/>
      <c r="F861" s="118"/>
      <c r="G861" s="118"/>
      <c r="I861" s="118"/>
      <c r="J861" s="118"/>
      <c r="K861" s="118"/>
      <c r="L861" s="118"/>
      <c r="M861" s="118"/>
      <c r="N861" s="118"/>
      <c r="O861" s="118"/>
      <c r="P861" s="118"/>
      <c r="Q861" s="118"/>
      <c r="R861" s="118"/>
      <c r="T861" s="118"/>
      <c r="V861" s="118"/>
      <c r="W861" s="118"/>
      <c r="X861" s="118"/>
      <c r="Z861" s="118"/>
      <c r="AB861" s="118"/>
      <c r="AC861" s="118"/>
      <c r="AD861" s="118"/>
      <c r="AE861" s="161">
        <f t="shared" si="16"/>
        <v>0</v>
      </c>
      <c r="AG861" s="118"/>
      <c r="AI861" s="183"/>
      <c r="AK861" s="183"/>
      <c r="AM861" s="118"/>
    </row>
    <row r="862" spans="1:39" x14ac:dyDescent="0.3">
      <c r="A862" s="161">
        <v>852</v>
      </c>
      <c r="B862" s="118"/>
      <c r="C862" s="118"/>
      <c r="D862" s="118"/>
      <c r="E862" s="118"/>
      <c r="F862" s="118"/>
      <c r="G862" s="118"/>
      <c r="I862" s="118"/>
      <c r="J862" s="118"/>
      <c r="K862" s="118"/>
      <c r="L862" s="118"/>
      <c r="M862" s="118"/>
      <c r="N862" s="118"/>
      <c r="O862" s="118"/>
      <c r="P862" s="118"/>
      <c r="Q862" s="118"/>
      <c r="R862" s="118"/>
      <c r="T862" s="118"/>
      <c r="V862" s="118"/>
      <c r="W862" s="118"/>
      <c r="X862" s="118"/>
      <c r="Z862" s="118"/>
      <c r="AB862" s="118"/>
      <c r="AC862" s="118"/>
      <c r="AD862" s="118"/>
      <c r="AE862" s="161">
        <f t="shared" si="16"/>
        <v>0</v>
      </c>
      <c r="AG862" s="118"/>
      <c r="AI862" s="183"/>
      <c r="AK862" s="183"/>
      <c r="AM862" s="118"/>
    </row>
    <row r="863" spans="1:39" x14ac:dyDescent="0.3">
      <c r="A863" s="161">
        <v>853</v>
      </c>
      <c r="B863" s="118"/>
      <c r="C863" s="118"/>
      <c r="D863" s="118"/>
      <c r="E863" s="118"/>
      <c r="F863" s="118"/>
      <c r="G863" s="118"/>
      <c r="I863" s="118"/>
      <c r="J863" s="118"/>
      <c r="K863" s="118"/>
      <c r="L863" s="118"/>
      <c r="M863" s="118"/>
      <c r="N863" s="118"/>
      <c r="O863" s="118"/>
      <c r="P863" s="118"/>
      <c r="Q863" s="118"/>
      <c r="R863" s="118"/>
      <c r="T863" s="118"/>
      <c r="V863" s="118"/>
      <c r="W863" s="118"/>
      <c r="X863" s="118"/>
      <c r="Z863" s="118"/>
      <c r="AB863" s="118"/>
      <c r="AC863" s="118"/>
      <c r="AD863" s="118"/>
      <c r="AE863" s="161">
        <f t="shared" si="16"/>
        <v>0</v>
      </c>
      <c r="AG863" s="118"/>
      <c r="AI863" s="183"/>
      <c r="AK863" s="183"/>
      <c r="AM863" s="118"/>
    </row>
    <row r="864" spans="1:39" x14ac:dyDescent="0.3">
      <c r="A864" s="161">
        <v>854</v>
      </c>
      <c r="B864" s="118"/>
      <c r="C864" s="118"/>
      <c r="D864" s="118"/>
      <c r="E864" s="118"/>
      <c r="F864" s="118"/>
      <c r="G864" s="118"/>
      <c r="I864" s="118"/>
      <c r="J864" s="118"/>
      <c r="K864" s="118"/>
      <c r="L864" s="118"/>
      <c r="M864" s="118"/>
      <c r="N864" s="118"/>
      <c r="O864" s="118"/>
      <c r="P864" s="118"/>
      <c r="Q864" s="118"/>
      <c r="R864" s="118"/>
      <c r="T864" s="118"/>
      <c r="V864" s="118"/>
      <c r="W864" s="118"/>
      <c r="X864" s="118"/>
      <c r="Z864" s="118"/>
      <c r="AB864" s="118"/>
      <c r="AC864" s="118"/>
      <c r="AD864" s="118"/>
      <c r="AE864" s="161">
        <f t="shared" si="16"/>
        <v>0</v>
      </c>
      <c r="AG864" s="118"/>
      <c r="AI864" s="183"/>
      <c r="AK864" s="183"/>
      <c r="AM864" s="118"/>
    </row>
    <row r="865" spans="1:39" x14ac:dyDescent="0.3">
      <c r="A865" s="161">
        <v>855</v>
      </c>
      <c r="B865" s="118"/>
      <c r="C865" s="118"/>
      <c r="D865" s="118"/>
      <c r="E865" s="118"/>
      <c r="F865" s="118"/>
      <c r="G865" s="118"/>
      <c r="I865" s="118"/>
      <c r="J865" s="118"/>
      <c r="K865" s="118"/>
      <c r="L865" s="118"/>
      <c r="M865" s="118"/>
      <c r="N865" s="118"/>
      <c r="O865" s="118"/>
      <c r="P865" s="118"/>
      <c r="Q865" s="118"/>
      <c r="R865" s="118"/>
      <c r="T865" s="118"/>
      <c r="V865" s="118"/>
      <c r="W865" s="118"/>
      <c r="X865" s="118"/>
      <c r="Z865" s="118"/>
      <c r="AB865" s="118"/>
      <c r="AC865" s="118"/>
      <c r="AD865" s="118"/>
      <c r="AE865" s="161">
        <f t="shared" si="16"/>
        <v>0</v>
      </c>
      <c r="AG865" s="118"/>
      <c r="AI865" s="183"/>
      <c r="AK865" s="183"/>
      <c r="AM865" s="118"/>
    </row>
    <row r="866" spans="1:39" x14ac:dyDescent="0.3">
      <c r="A866" s="161">
        <v>856</v>
      </c>
      <c r="B866" s="118"/>
      <c r="C866" s="118"/>
      <c r="D866" s="118"/>
      <c r="E866" s="118"/>
      <c r="F866" s="118"/>
      <c r="G866" s="118"/>
      <c r="I866" s="118"/>
      <c r="J866" s="118"/>
      <c r="K866" s="118"/>
      <c r="L866" s="118"/>
      <c r="M866" s="118"/>
      <c r="N866" s="118"/>
      <c r="O866" s="118"/>
      <c r="P866" s="118"/>
      <c r="Q866" s="118"/>
      <c r="R866" s="118"/>
      <c r="T866" s="118"/>
      <c r="V866" s="118"/>
      <c r="W866" s="118"/>
      <c r="X866" s="118"/>
      <c r="Z866" s="118"/>
      <c r="AB866" s="118"/>
      <c r="AC866" s="118"/>
      <c r="AD866" s="118"/>
      <c r="AE866" s="161">
        <f t="shared" si="16"/>
        <v>0</v>
      </c>
      <c r="AG866" s="118"/>
      <c r="AI866" s="183"/>
      <c r="AK866" s="183"/>
      <c r="AM866" s="118"/>
    </row>
    <row r="867" spans="1:39" x14ac:dyDescent="0.3">
      <c r="A867" s="161">
        <v>857</v>
      </c>
      <c r="B867" s="118"/>
      <c r="C867" s="118"/>
      <c r="D867" s="118"/>
      <c r="E867" s="118"/>
      <c r="F867" s="118"/>
      <c r="G867" s="118"/>
      <c r="I867" s="118"/>
      <c r="J867" s="118"/>
      <c r="K867" s="118"/>
      <c r="L867" s="118"/>
      <c r="M867" s="118"/>
      <c r="N867" s="118"/>
      <c r="O867" s="118"/>
      <c r="P867" s="118"/>
      <c r="Q867" s="118"/>
      <c r="R867" s="118"/>
      <c r="T867" s="118"/>
      <c r="V867" s="118"/>
      <c r="W867" s="118"/>
      <c r="X867" s="118"/>
      <c r="Z867" s="118"/>
      <c r="AB867" s="118"/>
      <c r="AC867" s="118"/>
      <c r="AD867" s="118"/>
      <c r="AE867" s="161">
        <f t="shared" si="16"/>
        <v>0</v>
      </c>
      <c r="AG867" s="118"/>
      <c r="AI867" s="183"/>
      <c r="AK867" s="183"/>
      <c r="AM867" s="118"/>
    </row>
    <row r="868" spans="1:39" x14ac:dyDescent="0.3">
      <c r="A868" s="161">
        <v>858</v>
      </c>
      <c r="B868" s="118"/>
      <c r="C868" s="118"/>
      <c r="D868" s="118"/>
      <c r="E868" s="118"/>
      <c r="F868" s="118"/>
      <c r="G868" s="118"/>
      <c r="I868" s="118"/>
      <c r="J868" s="118"/>
      <c r="K868" s="118"/>
      <c r="L868" s="118"/>
      <c r="M868" s="118"/>
      <c r="N868" s="118"/>
      <c r="O868" s="118"/>
      <c r="P868" s="118"/>
      <c r="Q868" s="118"/>
      <c r="R868" s="118"/>
      <c r="T868" s="118"/>
      <c r="V868" s="118"/>
      <c r="W868" s="118"/>
      <c r="X868" s="118"/>
      <c r="Z868" s="118"/>
      <c r="AB868" s="118"/>
      <c r="AC868" s="118"/>
      <c r="AD868" s="118"/>
      <c r="AE868" s="161">
        <f t="shared" si="16"/>
        <v>0</v>
      </c>
      <c r="AG868" s="118"/>
      <c r="AI868" s="183"/>
      <c r="AK868" s="183"/>
      <c r="AM868" s="118"/>
    </row>
    <row r="869" spans="1:39" x14ac:dyDescent="0.3">
      <c r="A869" s="161">
        <v>859</v>
      </c>
      <c r="B869" s="118"/>
      <c r="C869" s="118"/>
      <c r="D869" s="118"/>
      <c r="E869" s="118"/>
      <c r="F869" s="118"/>
      <c r="G869" s="118"/>
      <c r="I869" s="118"/>
      <c r="J869" s="118"/>
      <c r="K869" s="118"/>
      <c r="L869" s="118"/>
      <c r="M869" s="118"/>
      <c r="N869" s="118"/>
      <c r="O869" s="118"/>
      <c r="P869" s="118"/>
      <c r="Q869" s="118"/>
      <c r="R869" s="118"/>
      <c r="T869" s="118"/>
      <c r="V869" s="118"/>
      <c r="W869" s="118"/>
      <c r="X869" s="118"/>
      <c r="Z869" s="118"/>
      <c r="AB869" s="118"/>
      <c r="AC869" s="118"/>
      <c r="AD869" s="118"/>
      <c r="AE869" s="161">
        <f t="shared" si="16"/>
        <v>0</v>
      </c>
      <c r="AG869" s="118"/>
      <c r="AI869" s="183"/>
      <c r="AK869" s="183"/>
      <c r="AM869" s="118"/>
    </row>
    <row r="870" spans="1:39" x14ac:dyDescent="0.3">
      <c r="A870" s="161">
        <v>860</v>
      </c>
      <c r="B870" s="118"/>
      <c r="C870" s="118"/>
      <c r="D870" s="118"/>
      <c r="E870" s="118"/>
      <c r="F870" s="118"/>
      <c r="G870" s="118"/>
      <c r="I870" s="118"/>
      <c r="J870" s="118"/>
      <c r="K870" s="118"/>
      <c r="L870" s="118"/>
      <c r="M870" s="118"/>
      <c r="N870" s="118"/>
      <c r="O870" s="118"/>
      <c r="P870" s="118"/>
      <c r="Q870" s="118"/>
      <c r="R870" s="118"/>
      <c r="T870" s="118"/>
      <c r="V870" s="118"/>
      <c r="W870" s="118"/>
      <c r="X870" s="118"/>
      <c r="Z870" s="118"/>
      <c r="AB870" s="118"/>
      <c r="AC870" s="118"/>
      <c r="AD870" s="118"/>
      <c r="AE870" s="161">
        <f t="shared" si="16"/>
        <v>0</v>
      </c>
      <c r="AG870" s="118"/>
      <c r="AI870" s="183"/>
      <c r="AK870" s="183"/>
      <c r="AM870" s="118"/>
    </row>
    <row r="871" spans="1:39" x14ac:dyDescent="0.3">
      <c r="A871" s="161">
        <v>861</v>
      </c>
      <c r="B871" s="118"/>
      <c r="C871" s="118"/>
      <c r="D871" s="118"/>
      <c r="E871" s="118"/>
      <c r="F871" s="118"/>
      <c r="G871" s="118"/>
      <c r="I871" s="118"/>
      <c r="J871" s="118"/>
      <c r="K871" s="118"/>
      <c r="L871" s="118"/>
      <c r="M871" s="118"/>
      <c r="N871" s="118"/>
      <c r="O871" s="118"/>
      <c r="P871" s="118"/>
      <c r="Q871" s="118"/>
      <c r="R871" s="118"/>
      <c r="T871" s="118"/>
      <c r="V871" s="118"/>
      <c r="W871" s="118"/>
      <c r="X871" s="118"/>
      <c r="Z871" s="118"/>
      <c r="AB871" s="118"/>
      <c r="AC871" s="118"/>
      <c r="AD871" s="118"/>
      <c r="AE871" s="161">
        <f t="shared" si="16"/>
        <v>0</v>
      </c>
      <c r="AG871" s="118"/>
      <c r="AI871" s="183"/>
      <c r="AK871" s="183"/>
      <c r="AM871" s="118"/>
    </row>
    <row r="872" spans="1:39" x14ac:dyDescent="0.3">
      <c r="A872" s="161">
        <v>862</v>
      </c>
      <c r="B872" s="118"/>
      <c r="C872" s="118"/>
      <c r="D872" s="118"/>
      <c r="E872" s="118"/>
      <c r="F872" s="118"/>
      <c r="G872" s="118"/>
      <c r="I872" s="118"/>
      <c r="J872" s="118"/>
      <c r="K872" s="118"/>
      <c r="L872" s="118"/>
      <c r="M872" s="118"/>
      <c r="N872" s="118"/>
      <c r="O872" s="118"/>
      <c r="P872" s="118"/>
      <c r="Q872" s="118"/>
      <c r="R872" s="118"/>
      <c r="T872" s="118"/>
      <c r="V872" s="118"/>
      <c r="W872" s="118"/>
      <c r="X872" s="118"/>
      <c r="Z872" s="118"/>
      <c r="AB872" s="118"/>
      <c r="AC872" s="118"/>
      <c r="AD872" s="118"/>
      <c r="AE872" s="161">
        <f t="shared" si="16"/>
        <v>0</v>
      </c>
      <c r="AG872" s="118"/>
      <c r="AI872" s="183"/>
      <c r="AK872" s="183"/>
      <c r="AM872" s="118"/>
    </row>
    <row r="873" spans="1:39" x14ac:dyDescent="0.3">
      <c r="A873" s="161">
        <v>863</v>
      </c>
      <c r="B873" s="118"/>
      <c r="C873" s="118"/>
      <c r="D873" s="118"/>
      <c r="E873" s="118"/>
      <c r="F873" s="118"/>
      <c r="G873" s="118"/>
      <c r="I873" s="118"/>
      <c r="J873" s="118"/>
      <c r="K873" s="118"/>
      <c r="L873" s="118"/>
      <c r="M873" s="118"/>
      <c r="N873" s="118"/>
      <c r="O873" s="118"/>
      <c r="P873" s="118"/>
      <c r="Q873" s="118"/>
      <c r="R873" s="118"/>
      <c r="T873" s="118"/>
      <c r="V873" s="118"/>
      <c r="W873" s="118"/>
      <c r="X873" s="118"/>
      <c r="Z873" s="118"/>
      <c r="AB873" s="118"/>
      <c r="AC873" s="118"/>
      <c r="AD873" s="118"/>
      <c r="AE873" s="161">
        <f t="shared" si="16"/>
        <v>0</v>
      </c>
      <c r="AG873" s="118"/>
      <c r="AI873" s="183"/>
      <c r="AK873" s="183"/>
      <c r="AM873" s="118"/>
    </row>
    <row r="874" spans="1:39" x14ac:dyDescent="0.3">
      <c r="A874" s="161">
        <v>864</v>
      </c>
      <c r="B874" s="118"/>
      <c r="C874" s="118"/>
      <c r="D874" s="118"/>
      <c r="E874" s="118"/>
      <c r="F874" s="118"/>
      <c r="G874" s="118"/>
      <c r="I874" s="118"/>
      <c r="J874" s="118"/>
      <c r="K874" s="118"/>
      <c r="L874" s="118"/>
      <c r="M874" s="118"/>
      <c r="N874" s="118"/>
      <c r="O874" s="118"/>
      <c r="P874" s="118"/>
      <c r="Q874" s="118"/>
      <c r="R874" s="118"/>
      <c r="T874" s="118"/>
      <c r="V874" s="118"/>
      <c r="W874" s="118"/>
      <c r="X874" s="118"/>
      <c r="Z874" s="118"/>
      <c r="AB874" s="118"/>
      <c r="AC874" s="118"/>
      <c r="AD874" s="118"/>
      <c r="AE874" s="161">
        <f t="shared" si="16"/>
        <v>0</v>
      </c>
      <c r="AG874" s="118"/>
      <c r="AI874" s="183"/>
      <c r="AK874" s="183"/>
      <c r="AM874" s="118"/>
    </row>
    <row r="875" spans="1:39" x14ac:dyDescent="0.3">
      <c r="A875" s="161">
        <v>865</v>
      </c>
      <c r="B875" s="118"/>
      <c r="C875" s="118"/>
      <c r="D875" s="118"/>
      <c r="E875" s="118"/>
      <c r="F875" s="118"/>
      <c r="G875" s="118"/>
      <c r="I875" s="118"/>
      <c r="J875" s="118"/>
      <c r="K875" s="118"/>
      <c r="L875" s="118"/>
      <c r="M875" s="118"/>
      <c r="N875" s="118"/>
      <c r="O875" s="118"/>
      <c r="P875" s="118"/>
      <c r="Q875" s="118"/>
      <c r="R875" s="118"/>
      <c r="T875" s="118"/>
      <c r="V875" s="118"/>
      <c r="W875" s="118"/>
      <c r="X875" s="118"/>
      <c r="Z875" s="118"/>
      <c r="AB875" s="118"/>
      <c r="AC875" s="118"/>
      <c r="AD875" s="118"/>
      <c r="AE875" s="161">
        <f t="shared" si="16"/>
        <v>0</v>
      </c>
      <c r="AG875" s="118"/>
      <c r="AI875" s="183"/>
      <c r="AK875" s="183"/>
      <c r="AM875" s="118"/>
    </row>
    <row r="876" spans="1:39" x14ac:dyDescent="0.3">
      <c r="A876" s="161">
        <v>866</v>
      </c>
      <c r="B876" s="118"/>
      <c r="C876" s="118"/>
      <c r="D876" s="118"/>
      <c r="E876" s="118"/>
      <c r="F876" s="118"/>
      <c r="G876" s="118"/>
      <c r="I876" s="118"/>
      <c r="J876" s="118"/>
      <c r="K876" s="118"/>
      <c r="L876" s="118"/>
      <c r="M876" s="118"/>
      <c r="N876" s="118"/>
      <c r="O876" s="118"/>
      <c r="P876" s="118"/>
      <c r="Q876" s="118"/>
      <c r="R876" s="118"/>
      <c r="T876" s="118"/>
      <c r="V876" s="118"/>
      <c r="W876" s="118"/>
      <c r="X876" s="118"/>
      <c r="Z876" s="118"/>
      <c r="AB876" s="118"/>
      <c r="AC876" s="118"/>
      <c r="AD876" s="118"/>
      <c r="AE876" s="161">
        <f t="shared" si="16"/>
        <v>0</v>
      </c>
      <c r="AG876" s="118"/>
      <c r="AI876" s="183"/>
      <c r="AK876" s="183"/>
      <c r="AM876" s="118"/>
    </row>
    <row r="877" spans="1:39" x14ac:dyDescent="0.3">
      <c r="A877" s="161">
        <v>867</v>
      </c>
      <c r="B877" s="118"/>
      <c r="C877" s="118"/>
      <c r="D877" s="118"/>
      <c r="E877" s="118"/>
      <c r="F877" s="118"/>
      <c r="G877" s="118"/>
      <c r="I877" s="118"/>
      <c r="J877" s="118"/>
      <c r="K877" s="118"/>
      <c r="L877" s="118"/>
      <c r="M877" s="118"/>
      <c r="N877" s="118"/>
      <c r="O877" s="118"/>
      <c r="P877" s="118"/>
      <c r="Q877" s="118"/>
      <c r="R877" s="118"/>
      <c r="T877" s="118"/>
      <c r="V877" s="118"/>
      <c r="W877" s="118"/>
      <c r="X877" s="118"/>
      <c r="Z877" s="118"/>
      <c r="AB877" s="118"/>
      <c r="AC877" s="118"/>
      <c r="AD877" s="118"/>
      <c r="AE877" s="161">
        <f t="shared" si="16"/>
        <v>0</v>
      </c>
      <c r="AG877" s="118"/>
      <c r="AI877" s="183"/>
      <c r="AK877" s="183"/>
      <c r="AM877" s="118"/>
    </row>
    <row r="878" spans="1:39" x14ac:dyDescent="0.3">
      <c r="A878" s="161">
        <v>868</v>
      </c>
      <c r="B878" s="118"/>
      <c r="C878" s="118"/>
      <c r="D878" s="118"/>
      <c r="E878" s="118"/>
      <c r="F878" s="118"/>
      <c r="G878" s="118"/>
      <c r="I878" s="118"/>
      <c r="J878" s="118"/>
      <c r="K878" s="118"/>
      <c r="L878" s="118"/>
      <c r="M878" s="118"/>
      <c r="N878" s="118"/>
      <c r="O878" s="118"/>
      <c r="P878" s="118"/>
      <c r="Q878" s="118"/>
      <c r="R878" s="118"/>
      <c r="T878" s="118"/>
      <c r="V878" s="118"/>
      <c r="W878" s="118"/>
      <c r="X878" s="118"/>
      <c r="Z878" s="118"/>
      <c r="AB878" s="118"/>
      <c r="AC878" s="118"/>
      <c r="AD878" s="118"/>
      <c r="AE878" s="161">
        <f t="shared" si="16"/>
        <v>0</v>
      </c>
      <c r="AG878" s="118"/>
      <c r="AI878" s="183"/>
      <c r="AK878" s="183"/>
      <c r="AM878" s="118"/>
    </row>
    <row r="879" spans="1:39" x14ac:dyDescent="0.3">
      <c r="A879" s="161">
        <v>869</v>
      </c>
      <c r="B879" s="118"/>
      <c r="C879" s="118"/>
      <c r="D879" s="118"/>
      <c r="E879" s="118"/>
      <c r="F879" s="118"/>
      <c r="G879" s="118"/>
      <c r="I879" s="118"/>
      <c r="J879" s="118"/>
      <c r="K879" s="118"/>
      <c r="L879" s="118"/>
      <c r="M879" s="118"/>
      <c r="N879" s="118"/>
      <c r="O879" s="118"/>
      <c r="P879" s="118"/>
      <c r="Q879" s="118"/>
      <c r="R879" s="118"/>
      <c r="T879" s="118"/>
      <c r="V879" s="118"/>
      <c r="W879" s="118"/>
      <c r="X879" s="118"/>
      <c r="Z879" s="118"/>
      <c r="AB879" s="118"/>
      <c r="AC879" s="118"/>
      <c r="AD879" s="118"/>
      <c r="AE879" s="161">
        <f t="shared" si="16"/>
        <v>0</v>
      </c>
      <c r="AG879" s="118"/>
      <c r="AI879" s="183"/>
      <c r="AK879" s="183"/>
      <c r="AM879" s="118"/>
    </row>
    <row r="880" spans="1:39" x14ac:dyDescent="0.3">
      <c r="A880" s="161">
        <v>870</v>
      </c>
      <c r="B880" s="118"/>
      <c r="C880" s="118"/>
      <c r="D880" s="118"/>
      <c r="E880" s="118"/>
      <c r="F880" s="118"/>
      <c r="G880" s="118"/>
      <c r="I880" s="118"/>
      <c r="J880" s="118"/>
      <c r="K880" s="118"/>
      <c r="L880" s="118"/>
      <c r="M880" s="118"/>
      <c r="N880" s="118"/>
      <c r="O880" s="118"/>
      <c r="P880" s="118"/>
      <c r="Q880" s="118"/>
      <c r="R880" s="118"/>
      <c r="T880" s="118"/>
      <c r="V880" s="118"/>
      <c r="W880" s="118"/>
      <c r="X880" s="118"/>
      <c r="Z880" s="118"/>
      <c r="AB880" s="118"/>
      <c r="AC880" s="118"/>
      <c r="AD880" s="118"/>
      <c r="AE880" s="161">
        <f t="shared" si="16"/>
        <v>0</v>
      </c>
      <c r="AG880" s="118"/>
      <c r="AI880" s="183"/>
      <c r="AK880" s="183"/>
      <c r="AM880" s="118"/>
    </row>
    <row r="881" spans="1:39" x14ac:dyDescent="0.3">
      <c r="A881" s="161">
        <v>871</v>
      </c>
      <c r="B881" s="118"/>
      <c r="C881" s="118"/>
      <c r="D881" s="118"/>
      <c r="E881" s="118"/>
      <c r="F881" s="118"/>
      <c r="G881" s="118"/>
      <c r="I881" s="118"/>
      <c r="J881" s="118"/>
      <c r="K881" s="118"/>
      <c r="L881" s="118"/>
      <c r="M881" s="118"/>
      <c r="N881" s="118"/>
      <c r="O881" s="118"/>
      <c r="P881" s="118"/>
      <c r="Q881" s="118"/>
      <c r="R881" s="118"/>
      <c r="T881" s="118"/>
      <c r="V881" s="118"/>
      <c r="W881" s="118"/>
      <c r="X881" s="118"/>
      <c r="Z881" s="118"/>
      <c r="AB881" s="118"/>
      <c r="AC881" s="118"/>
      <c r="AD881" s="118"/>
      <c r="AE881" s="161">
        <f t="shared" si="16"/>
        <v>0</v>
      </c>
      <c r="AG881" s="118"/>
      <c r="AI881" s="183"/>
      <c r="AK881" s="183"/>
      <c r="AM881" s="118"/>
    </row>
    <row r="882" spans="1:39" x14ac:dyDescent="0.3">
      <c r="A882" s="161">
        <v>872</v>
      </c>
      <c r="B882" s="118"/>
      <c r="C882" s="118"/>
      <c r="D882" s="118"/>
      <c r="E882" s="118"/>
      <c r="F882" s="118"/>
      <c r="G882" s="118"/>
      <c r="I882" s="118"/>
      <c r="J882" s="118"/>
      <c r="K882" s="118"/>
      <c r="L882" s="118"/>
      <c r="M882" s="118"/>
      <c r="N882" s="118"/>
      <c r="O882" s="118"/>
      <c r="P882" s="118"/>
      <c r="Q882" s="118"/>
      <c r="R882" s="118"/>
      <c r="T882" s="118"/>
      <c r="V882" s="118"/>
      <c r="W882" s="118"/>
      <c r="X882" s="118"/>
      <c r="Z882" s="118"/>
      <c r="AB882" s="118"/>
      <c r="AC882" s="118"/>
      <c r="AD882" s="118"/>
      <c r="AE882" s="161">
        <f t="shared" si="16"/>
        <v>0</v>
      </c>
      <c r="AG882" s="118"/>
      <c r="AI882" s="183"/>
      <c r="AK882" s="183"/>
      <c r="AM882" s="118"/>
    </row>
    <row r="883" spans="1:39" x14ac:dyDescent="0.3">
      <c r="A883" s="161">
        <v>873</v>
      </c>
      <c r="B883" s="118"/>
      <c r="C883" s="118"/>
      <c r="D883" s="118"/>
      <c r="E883" s="118"/>
      <c r="F883" s="118"/>
      <c r="G883" s="118"/>
      <c r="I883" s="118"/>
      <c r="J883" s="118"/>
      <c r="K883" s="118"/>
      <c r="L883" s="118"/>
      <c r="M883" s="118"/>
      <c r="N883" s="118"/>
      <c r="O883" s="118"/>
      <c r="P883" s="118"/>
      <c r="Q883" s="118"/>
      <c r="R883" s="118"/>
      <c r="T883" s="118"/>
      <c r="V883" s="118"/>
      <c r="W883" s="118"/>
      <c r="X883" s="118"/>
      <c r="Z883" s="118"/>
      <c r="AB883" s="118"/>
      <c r="AC883" s="118"/>
      <c r="AD883" s="118"/>
      <c r="AE883" s="161">
        <f t="shared" si="16"/>
        <v>0</v>
      </c>
      <c r="AG883" s="118"/>
      <c r="AI883" s="183"/>
      <c r="AK883" s="183"/>
      <c r="AM883" s="118"/>
    </row>
    <row r="884" spans="1:39" x14ac:dyDescent="0.3">
      <c r="A884" s="161">
        <v>874</v>
      </c>
      <c r="B884" s="118"/>
      <c r="C884" s="118"/>
      <c r="D884" s="118"/>
      <c r="E884" s="118"/>
      <c r="F884" s="118"/>
      <c r="G884" s="118"/>
      <c r="I884" s="118"/>
      <c r="J884" s="118"/>
      <c r="K884" s="118"/>
      <c r="L884" s="118"/>
      <c r="M884" s="118"/>
      <c r="N884" s="118"/>
      <c r="O884" s="118"/>
      <c r="P884" s="118"/>
      <c r="Q884" s="118"/>
      <c r="R884" s="118"/>
      <c r="T884" s="118"/>
      <c r="V884" s="118"/>
      <c r="W884" s="118"/>
      <c r="X884" s="118"/>
      <c r="Z884" s="118"/>
      <c r="AB884" s="118"/>
      <c r="AC884" s="118"/>
      <c r="AD884" s="118"/>
      <c r="AE884" s="161">
        <f t="shared" si="16"/>
        <v>0</v>
      </c>
      <c r="AG884" s="118"/>
      <c r="AI884" s="183"/>
      <c r="AK884" s="183"/>
      <c r="AM884" s="118"/>
    </row>
    <row r="885" spans="1:39" x14ac:dyDescent="0.3">
      <c r="A885" s="161">
        <v>875</v>
      </c>
      <c r="B885" s="118"/>
      <c r="C885" s="118"/>
      <c r="D885" s="118"/>
      <c r="E885" s="118"/>
      <c r="F885" s="118"/>
      <c r="G885" s="118"/>
      <c r="I885" s="118"/>
      <c r="J885" s="118"/>
      <c r="K885" s="118"/>
      <c r="L885" s="118"/>
      <c r="M885" s="118"/>
      <c r="N885" s="118"/>
      <c r="O885" s="118"/>
      <c r="P885" s="118"/>
      <c r="Q885" s="118"/>
      <c r="R885" s="118"/>
      <c r="T885" s="118"/>
      <c r="V885" s="118"/>
      <c r="W885" s="118"/>
      <c r="X885" s="118"/>
      <c r="Z885" s="118"/>
      <c r="AB885" s="118"/>
      <c r="AC885" s="118"/>
      <c r="AD885" s="118"/>
      <c r="AE885" s="161">
        <f t="shared" si="16"/>
        <v>0</v>
      </c>
      <c r="AG885" s="118"/>
      <c r="AI885" s="183"/>
      <c r="AK885" s="183"/>
      <c r="AM885" s="118"/>
    </row>
    <row r="886" spans="1:39" x14ac:dyDescent="0.3">
      <c r="A886" s="161">
        <v>876</v>
      </c>
      <c r="B886" s="118"/>
      <c r="C886" s="118"/>
      <c r="D886" s="118"/>
      <c r="E886" s="118"/>
      <c r="F886" s="118"/>
      <c r="G886" s="118"/>
      <c r="I886" s="118"/>
      <c r="J886" s="118"/>
      <c r="K886" s="118"/>
      <c r="L886" s="118"/>
      <c r="M886" s="118"/>
      <c r="N886" s="118"/>
      <c r="O886" s="118"/>
      <c r="P886" s="118"/>
      <c r="Q886" s="118"/>
      <c r="R886" s="118"/>
      <c r="T886" s="118"/>
      <c r="V886" s="118"/>
      <c r="W886" s="118"/>
      <c r="X886" s="118"/>
      <c r="Z886" s="118"/>
      <c r="AB886" s="118"/>
      <c r="AC886" s="118"/>
      <c r="AD886" s="118"/>
      <c r="AE886" s="161">
        <f t="shared" si="16"/>
        <v>0</v>
      </c>
      <c r="AG886" s="118"/>
      <c r="AI886" s="183"/>
      <c r="AK886" s="183"/>
      <c r="AM886" s="118"/>
    </row>
    <row r="887" spans="1:39" x14ac:dyDescent="0.3">
      <c r="A887" s="161">
        <v>877</v>
      </c>
      <c r="B887" s="118"/>
      <c r="C887" s="118"/>
      <c r="D887" s="118"/>
      <c r="E887" s="118"/>
      <c r="F887" s="118"/>
      <c r="G887" s="118"/>
      <c r="I887" s="118"/>
      <c r="J887" s="118"/>
      <c r="K887" s="118"/>
      <c r="L887" s="118"/>
      <c r="M887" s="118"/>
      <c r="N887" s="118"/>
      <c r="O887" s="118"/>
      <c r="P887" s="118"/>
      <c r="Q887" s="118"/>
      <c r="R887" s="118"/>
      <c r="T887" s="118"/>
      <c r="V887" s="118"/>
      <c r="W887" s="118"/>
      <c r="X887" s="118"/>
      <c r="Z887" s="118"/>
      <c r="AB887" s="118"/>
      <c r="AC887" s="118"/>
      <c r="AD887" s="118"/>
      <c r="AE887" s="161">
        <f t="shared" si="16"/>
        <v>0</v>
      </c>
      <c r="AG887" s="118"/>
      <c r="AI887" s="183"/>
      <c r="AK887" s="183"/>
      <c r="AM887" s="118"/>
    </row>
    <row r="888" spans="1:39" x14ac:dyDescent="0.3">
      <c r="A888" s="161">
        <v>878</v>
      </c>
      <c r="B888" s="118"/>
      <c r="C888" s="118"/>
      <c r="D888" s="118"/>
      <c r="E888" s="118"/>
      <c r="F888" s="118"/>
      <c r="G888" s="118"/>
      <c r="I888" s="118"/>
      <c r="J888" s="118"/>
      <c r="K888" s="118"/>
      <c r="L888" s="118"/>
      <c r="M888" s="118"/>
      <c r="N888" s="118"/>
      <c r="O888" s="118"/>
      <c r="P888" s="118"/>
      <c r="Q888" s="118"/>
      <c r="R888" s="118"/>
      <c r="T888" s="118"/>
      <c r="V888" s="118"/>
      <c r="W888" s="118"/>
      <c r="X888" s="118"/>
      <c r="Z888" s="118"/>
      <c r="AB888" s="118"/>
      <c r="AC888" s="118"/>
      <c r="AD888" s="118"/>
      <c r="AE888" s="161">
        <f t="shared" si="16"/>
        <v>0</v>
      </c>
      <c r="AG888" s="118"/>
      <c r="AI888" s="183"/>
      <c r="AK888" s="183"/>
      <c r="AM888" s="118"/>
    </row>
    <row r="889" spans="1:39" x14ac:dyDescent="0.3">
      <c r="A889" s="161">
        <v>879</v>
      </c>
      <c r="B889" s="118"/>
      <c r="C889" s="118"/>
      <c r="D889" s="118"/>
      <c r="E889" s="118"/>
      <c r="F889" s="118"/>
      <c r="G889" s="118"/>
      <c r="I889" s="118"/>
      <c r="J889" s="118"/>
      <c r="K889" s="118"/>
      <c r="L889" s="118"/>
      <c r="M889" s="118"/>
      <c r="N889" s="118"/>
      <c r="O889" s="118"/>
      <c r="P889" s="118"/>
      <c r="Q889" s="118"/>
      <c r="R889" s="118"/>
      <c r="T889" s="118"/>
      <c r="V889" s="118"/>
      <c r="W889" s="118"/>
      <c r="X889" s="118"/>
      <c r="Z889" s="118"/>
      <c r="AB889" s="118"/>
      <c r="AC889" s="118"/>
      <c r="AD889" s="118"/>
      <c r="AE889" s="161">
        <f t="shared" si="16"/>
        <v>0</v>
      </c>
      <c r="AG889" s="118"/>
      <c r="AI889" s="183"/>
      <c r="AK889" s="183"/>
      <c r="AM889" s="118"/>
    </row>
    <row r="890" spans="1:39" x14ac:dyDescent="0.3">
      <c r="A890" s="161">
        <v>880</v>
      </c>
      <c r="B890" s="118"/>
      <c r="C890" s="118"/>
      <c r="D890" s="118"/>
      <c r="E890" s="118"/>
      <c r="F890" s="118"/>
      <c r="G890" s="118"/>
      <c r="I890" s="118"/>
      <c r="J890" s="118"/>
      <c r="K890" s="118"/>
      <c r="L890" s="118"/>
      <c r="M890" s="118"/>
      <c r="N890" s="118"/>
      <c r="O890" s="118"/>
      <c r="P890" s="118"/>
      <c r="Q890" s="118"/>
      <c r="R890" s="118"/>
      <c r="T890" s="118"/>
      <c r="V890" s="118"/>
      <c r="W890" s="118"/>
      <c r="X890" s="118"/>
      <c r="Z890" s="118"/>
      <c r="AB890" s="118"/>
      <c r="AC890" s="118"/>
      <c r="AD890" s="118"/>
      <c r="AE890" s="161">
        <f t="shared" si="16"/>
        <v>0</v>
      </c>
      <c r="AG890" s="118"/>
      <c r="AI890" s="183"/>
      <c r="AK890" s="183"/>
      <c r="AM890" s="118"/>
    </row>
    <row r="891" spans="1:39" x14ac:dyDescent="0.3">
      <c r="A891" s="161">
        <v>881</v>
      </c>
      <c r="B891" s="118"/>
      <c r="C891" s="118"/>
      <c r="D891" s="118"/>
      <c r="E891" s="118"/>
      <c r="F891" s="118"/>
      <c r="G891" s="118"/>
      <c r="I891" s="118"/>
      <c r="J891" s="118"/>
      <c r="K891" s="118"/>
      <c r="L891" s="118"/>
      <c r="M891" s="118"/>
      <c r="N891" s="118"/>
      <c r="O891" s="118"/>
      <c r="P891" s="118"/>
      <c r="Q891" s="118"/>
      <c r="R891" s="118"/>
      <c r="T891" s="118"/>
      <c r="V891" s="118"/>
      <c r="W891" s="118"/>
      <c r="X891" s="118"/>
      <c r="Z891" s="118"/>
      <c r="AB891" s="118"/>
      <c r="AC891" s="118"/>
      <c r="AD891" s="118"/>
      <c r="AE891" s="161">
        <f t="shared" si="16"/>
        <v>0</v>
      </c>
      <c r="AG891" s="118"/>
      <c r="AI891" s="183"/>
      <c r="AK891" s="183"/>
      <c r="AM891" s="118"/>
    </row>
    <row r="892" spans="1:39" x14ac:dyDescent="0.3">
      <c r="A892" s="161">
        <v>882</v>
      </c>
      <c r="B892" s="118"/>
      <c r="C892" s="118"/>
      <c r="D892" s="118"/>
      <c r="E892" s="118"/>
      <c r="F892" s="118"/>
      <c r="G892" s="118"/>
      <c r="I892" s="118"/>
      <c r="J892" s="118"/>
      <c r="K892" s="118"/>
      <c r="L892" s="118"/>
      <c r="M892" s="118"/>
      <c r="N892" s="118"/>
      <c r="O892" s="118"/>
      <c r="P892" s="118"/>
      <c r="Q892" s="118"/>
      <c r="R892" s="118"/>
      <c r="T892" s="118"/>
      <c r="V892" s="118"/>
      <c r="W892" s="118"/>
      <c r="X892" s="118"/>
      <c r="Z892" s="118"/>
      <c r="AB892" s="118"/>
      <c r="AC892" s="118"/>
      <c r="AD892" s="118"/>
      <c r="AE892" s="161">
        <f t="shared" si="16"/>
        <v>0</v>
      </c>
      <c r="AG892" s="118"/>
      <c r="AI892" s="183"/>
      <c r="AK892" s="183"/>
      <c r="AM892" s="118"/>
    </row>
    <row r="893" spans="1:39" x14ac:dyDescent="0.3">
      <c r="A893" s="161">
        <v>883</v>
      </c>
      <c r="B893" s="118"/>
      <c r="C893" s="118"/>
      <c r="D893" s="118"/>
      <c r="E893" s="118"/>
      <c r="F893" s="118"/>
      <c r="G893" s="118"/>
      <c r="I893" s="118"/>
      <c r="J893" s="118"/>
      <c r="K893" s="118"/>
      <c r="L893" s="118"/>
      <c r="M893" s="118"/>
      <c r="N893" s="118"/>
      <c r="O893" s="118"/>
      <c r="P893" s="118"/>
      <c r="Q893" s="118"/>
      <c r="R893" s="118"/>
      <c r="T893" s="118"/>
      <c r="V893" s="118"/>
      <c r="W893" s="118"/>
      <c r="X893" s="118"/>
      <c r="Z893" s="118"/>
      <c r="AB893" s="118"/>
      <c r="AC893" s="118"/>
      <c r="AD893" s="118"/>
      <c r="AE893" s="161">
        <f t="shared" si="16"/>
        <v>0</v>
      </c>
      <c r="AG893" s="118"/>
      <c r="AI893" s="183"/>
      <c r="AK893" s="183"/>
      <c r="AM893" s="118"/>
    </row>
    <row r="894" spans="1:39" x14ac:dyDescent="0.3">
      <c r="A894" s="161">
        <v>884</v>
      </c>
      <c r="B894" s="118"/>
      <c r="C894" s="118"/>
      <c r="D894" s="118"/>
      <c r="E894" s="118"/>
      <c r="F894" s="118"/>
      <c r="G894" s="118"/>
      <c r="I894" s="118"/>
      <c r="J894" s="118"/>
      <c r="K894" s="118"/>
      <c r="L894" s="118"/>
      <c r="M894" s="118"/>
      <c r="N894" s="118"/>
      <c r="O894" s="118"/>
      <c r="P894" s="118"/>
      <c r="Q894" s="118"/>
      <c r="R894" s="118"/>
      <c r="T894" s="118"/>
      <c r="V894" s="118"/>
      <c r="W894" s="118"/>
      <c r="X894" s="118"/>
      <c r="Z894" s="118"/>
      <c r="AB894" s="118"/>
      <c r="AC894" s="118"/>
      <c r="AD894" s="118"/>
      <c r="AE894" s="161">
        <f t="shared" si="16"/>
        <v>0</v>
      </c>
      <c r="AG894" s="118"/>
      <c r="AI894" s="183"/>
      <c r="AK894" s="183"/>
      <c r="AM894" s="118"/>
    </row>
    <row r="895" spans="1:39" x14ac:dyDescent="0.3">
      <c r="A895" s="161">
        <v>885</v>
      </c>
      <c r="B895" s="118"/>
      <c r="C895" s="118"/>
      <c r="D895" s="118"/>
      <c r="E895" s="118"/>
      <c r="F895" s="118"/>
      <c r="G895" s="118"/>
      <c r="I895" s="118"/>
      <c r="J895" s="118"/>
      <c r="K895" s="118"/>
      <c r="L895" s="118"/>
      <c r="M895" s="118"/>
      <c r="N895" s="118"/>
      <c r="O895" s="118"/>
      <c r="P895" s="118"/>
      <c r="Q895" s="118"/>
      <c r="R895" s="118"/>
      <c r="T895" s="118"/>
      <c r="V895" s="118"/>
      <c r="W895" s="118"/>
      <c r="X895" s="118"/>
      <c r="Z895" s="118"/>
      <c r="AB895" s="118"/>
      <c r="AC895" s="118"/>
      <c r="AD895" s="118"/>
      <c r="AE895" s="161">
        <f t="shared" si="16"/>
        <v>0</v>
      </c>
      <c r="AG895" s="118"/>
      <c r="AI895" s="183"/>
      <c r="AK895" s="183"/>
      <c r="AM895" s="118"/>
    </row>
    <row r="896" spans="1:39" x14ac:dyDescent="0.3">
      <c r="A896" s="161">
        <v>886</v>
      </c>
      <c r="B896" s="118"/>
      <c r="C896" s="118"/>
      <c r="D896" s="118"/>
      <c r="E896" s="118"/>
      <c r="F896" s="118"/>
      <c r="G896" s="118"/>
      <c r="I896" s="118"/>
      <c r="J896" s="118"/>
      <c r="K896" s="118"/>
      <c r="L896" s="118"/>
      <c r="M896" s="118"/>
      <c r="N896" s="118"/>
      <c r="O896" s="118"/>
      <c r="P896" s="118"/>
      <c r="Q896" s="118"/>
      <c r="R896" s="118"/>
      <c r="T896" s="118"/>
      <c r="V896" s="118"/>
      <c r="W896" s="118"/>
      <c r="X896" s="118"/>
      <c r="Z896" s="118"/>
      <c r="AB896" s="118"/>
      <c r="AC896" s="118"/>
      <c r="AD896" s="118"/>
      <c r="AE896" s="161">
        <f t="shared" si="16"/>
        <v>0</v>
      </c>
      <c r="AG896" s="118"/>
      <c r="AI896" s="183"/>
      <c r="AK896" s="183"/>
      <c r="AM896" s="118"/>
    </row>
    <row r="897" spans="1:39" x14ac:dyDescent="0.3">
      <c r="A897" s="161">
        <v>887</v>
      </c>
      <c r="B897" s="118"/>
      <c r="C897" s="118"/>
      <c r="D897" s="118"/>
      <c r="E897" s="118"/>
      <c r="F897" s="118"/>
      <c r="G897" s="118"/>
      <c r="I897" s="118"/>
      <c r="J897" s="118"/>
      <c r="K897" s="118"/>
      <c r="L897" s="118"/>
      <c r="M897" s="118"/>
      <c r="N897" s="118"/>
      <c r="O897" s="118"/>
      <c r="P897" s="118"/>
      <c r="Q897" s="118"/>
      <c r="R897" s="118"/>
      <c r="T897" s="118"/>
      <c r="V897" s="118"/>
      <c r="W897" s="118"/>
      <c r="X897" s="118"/>
      <c r="Z897" s="118"/>
      <c r="AB897" s="118"/>
      <c r="AC897" s="118"/>
      <c r="AD897" s="118"/>
      <c r="AE897" s="161">
        <f t="shared" si="16"/>
        <v>0</v>
      </c>
      <c r="AG897" s="118"/>
      <c r="AI897" s="183"/>
      <c r="AK897" s="183"/>
      <c r="AM897" s="118"/>
    </row>
    <row r="898" spans="1:39" x14ac:dyDescent="0.3">
      <c r="A898" s="161">
        <v>888</v>
      </c>
      <c r="B898" s="118"/>
      <c r="C898" s="118"/>
      <c r="D898" s="118"/>
      <c r="E898" s="118"/>
      <c r="F898" s="118"/>
      <c r="G898" s="118"/>
      <c r="I898" s="118"/>
      <c r="J898" s="118"/>
      <c r="K898" s="118"/>
      <c r="L898" s="118"/>
      <c r="M898" s="118"/>
      <c r="N898" s="118"/>
      <c r="O898" s="118"/>
      <c r="P898" s="118"/>
      <c r="Q898" s="118"/>
      <c r="R898" s="118"/>
      <c r="T898" s="118"/>
      <c r="V898" s="118"/>
      <c r="W898" s="118"/>
      <c r="X898" s="118"/>
      <c r="Z898" s="118"/>
      <c r="AB898" s="118"/>
      <c r="AC898" s="118"/>
      <c r="AD898" s="118"/>
      <c r="AE898" s="161">
        <f t="shared" si="16"/>
        <v>0</v>
      </c>
      <c r="AG898" s="118"/>
      <c r="AI898" s="183"/>
      <c r="AK898" s="183"/>
      <c r="AM898" s="118"/>
    </row>
    <row r="899" spans="1:39" x14ac:dyDescent="0.3">
      <c r="A899" s="161">
        <v>889</v>
      </c>
      <c r="B899" s="118"/>
      <c r="C899" s="118"/>
      <c r="D899" s="118"/>
      <c r="E899" s="118"/>
      <c r="F899" s="118"/>
      <c r="G899" s="118"/>
      <c r="I899" s="118"/>
      <c r="J899" s="118"/>
      <c r="K899" s="118"/>
      <c r="L899" s="118"/>
      <c r="M899" s="118"/>
      <c r="N899" s="118"/>
      <c r="O899" s="118"/>
      <c r="P899" s="118"/>
      <c r="Q899" s="118"/>
      <c r="R899" s="118"/>
      <c r="T899" s="118"/>
      <c r="V899" s="118"/>
      <c r="W899" s="118"/>
      <c r="X899" s="118"/>
      <c r="Z899" s="118"/>
      <c r="AB899" s="118"/>
      <c r="AC899" s="118"/>
      <c r="AD899" s="118"/>
      <c r="AE899" s="161">
        <f t="shared" si="16"/>
        <v>0</v>
      </c>
      <c r="AG899" s="118"/>
      <c r="AI899" s="183"/>
      <c r="AK899" s="183"/>
      <c r="AM899" s="118"/>
    </row>
    <row r="900" spans="1:39" x14ac:dyDescent="0.3">
      <c r="A900" s="161">
        <v>890</v>
      </c>
      <c r="B900" s="118"/>
      <c r="C900" s="118"/>
      <c r="D900" s="118"/>
      <c r="E900" s="118"/>
      <c r="F900" s="118"/>
      <c r="G900" s="118"/>
      <c r="I900" s="118"/>
      <c r="J900" s="118"/>
      <c r="K900" s="118"/>
      <c r="L900" s="118"/>
      <c r="M900" s="118"/>
      <c r="N900" s="118"/>
      <c r="O900" s="118"/>
      <c r="P900" s="118"/>
      <c r="Q900" s="118"/>
      <c r="R900" s="118"/>
      <c r="T900" s="118"/>
      <c r="V900" s="118"/>
      <c r="W900" s="118"/>
      <c r="X900" s="118"/>
      <c r="Z900" s="118"/>
      <c r="AB900" s="118"/>
      <c r="AC900" s="118"/>
      <c r="AD900" s="118"/>
      <c r="AE900" s="161">
        <f t="shared" si="16"/>
        <v>0</v>
      </c>
      <c r="AG900" s="118"/>
      <c r="AI900" s="183"/>
      <c r="AK900" s="183"/>
      <c r="AM900" s="118"/>
    </row>
    <row r="901" spans="1:39" x14ac:dyDescent="0.3">
      <c r="A901" s="161">
        <v>891</v>
      </c>
      <c r="B901" s="118"/>
      <c r="C901" s="118"/>
      <c r="D901" s="118"/>
      <c r="E901" s="118"/>
      <c r="F901" s="118"/>
      <c r="G901" s="118"/>
      <c r="I901" s="118"/>
      <c r="J901" s="118"/>
      <c r="K901" s="118"/>
      <c r="L901" s="118"/>
      <c r="M901" s="118"/>
      <c r="N901" s="118"/>
      <c r="O901" s="118"/>
      <c r="P901" s="118"/>
      <c r="Q901" s="118"/>
      <c r="R901" s="118"/>
      <c r="T901" s="118"/>
      <c r="V901" s="118"/>
      <c r="W901" s="118"/>
      <c r="X901" s="118"/>
      <c r="Z901" s="118"/>
      <c r="AB901" s="118"/>
      <c r="AC901" s="118"/>
      <c r="AD901" s="118"/>
      <c r="AE901" s="161">
        <f t="shared" si="16"/>
        <v>0</v>
      </c>
      <c r="AG901" s="118"/>
      <c r="AI901" s="183"/>
      <c r="AK901" s="183"/>
      <c r="AM901" s="118"/>
    </row>
    <row r="902" spans="1:39" x14ac:dyDescent="0.3">
      <c r="A902" s="161">
        <v>892</v>
      </c>
      <c r="B902" s="118"/>
      <c r="C902" s="118"/>
      <c r="D902" s="118"/>
      <c r="E902" s="118"/>
      <c r="F902" s="118"/>
      <c r="G902" s="118"/>
      <c r="I902" s="118"/>
      <c r="J902" s="118"/>
      <c r="K902" s="118"/>
      <c r="L902" s="118"/>
      <c r="M902" s="118"/>
      <c r="N902" s="118"/>
      <c r="O902" s="118"/>
      <c r="P902" s="118"/>
      <c r="Q902" s="118"/>
      <c r="R902" s="118"/>
      <c r="T902" s="118"/>
      <c r="V902" s="118"/>
      <c r="W902" s="118"/>
      <c r="X902" s="118"/>
      <c r="Z902" s="118"/>
      <c r="AB902" s="118"/>
      <c r="AC902" s="118"/>
      <c r="AD902" s="118"/>
      <c r="AE902" s="161">
        <f t="shared" si="16"/>
        <v>0</v>
      </c>
      <c r="AG902" s="118"/>
      <c r="AI902" s="183"/>
      <c r="AK902" s="183"/>
      <c r="AM902" s="118"/>
    </row>
    <row r="903" spans="1:39" x14ac:dyDescent="0.3">
      <c r="A903" s="161">
        <v>893</v>
      </c>
      <c r="B903" s="118"/>
      <c r="C903" s="118"/>
      <c r="D903" s="118"/>
      <c r="E903" s="118"/>
      <c r="F903" s="118"/>
      <c r="G903" s="118"/>
      <c r="I903" s="118"/>
      <c r="J903" s="118"/>
      <c r="K903" s="118"/>
      <c r="L903" s="118"/>
      <c r="M903" s="118"/>
      <c r="N903" s="118"/>
      <c r="O903" s="118"/>
      <c r="P903" s="118"/>
      <c r="Q903" s="118"/>
      <c r="R903" s="118"/>
      <c r="T903" s="118"/>
      <c r="V903" s="118"/>
      <c r="W903" s="118"/>
      <c r="X903" s="118"/>
      <c r="Z903" s="118"/>
      <c r="AB903" s="118"/>
      <c r="AC903" s="118"/>
      <c r="AD903" s="118"/>
      <c r="AE903" s="161">
        <f t="shared" si="16"/>
        <v>0</v>
      </c>
      <c r="AG903" s="118"/>
      <c r="AI903" s="183"/>
      <c r="AK903" s="183"/>
      <c r="AM903" s="118"/>
    </row>
    <row r="904" spans="1:39" x14ac:dyDescent="0.3">
      <c r="A904" s="161">
        <v>894</v>
      </c>
      <c r="B904" s="118"/>
      <c r="C904" s="118"/>
      <c r="D904" s="118"/>
      <c r="E904" s="118"/>
      <c r="F904" s="118"/>
      <c r="G904" s="118"/>
      <c r="I904" s="118"/>
      <c r="J904" s="118"/>
      <c r="K904" s="118"/>
      <c r="L904" s="118"/>
      <c r="M904" s="118"/>
      <c r="N904" s="118"/>
      <c r="O904" s="118"/>
      <c r="P904" s="118"/>
      <c r="Q904" s="118"/>
      <c r="R904" s="118"/>
      <c r="T904" s="118"/>
      <c r="V904" s="118"/>
      <c r="W904" s="118"/>
      <c r="X904" s="118"/>
      <c r="Z904" s="118"/>
      <c r="AB904" s="118"/>
      <c r="AC904" s="118"/>
      <c r="AD904" s="118"/>
      <c r="AE904" s="161">
        <f t="shared" si="16"/>
        <v>0</v>
      </c>
      <c r="AG904" s="118"/>
      <c r="AI904" s="183"/>
      <c r="AK904" s="183"/>
      <c r="AM904" s="118"/>
    </row>
    <row r="905" spans="1:39" x14ac:dyDescent="0.3">
      <c r="A905" s="161">
        <v>895</v>
      </c>
      <c r="B905" s="118"/>
      <c r="C905" s="118"/>
      <c r="D905" s="118"/>
      <c r="E905" s="118"/>
      <c r="F905" s="118"/>
      <c r="G905" s="118"/>
      <c r="I905" s="118"/>
      <c r="J905" s="118"/>
      <c r="K905" s="118"/>
      <c r="L905" s="118"/>
      <c r="M905" s="118"/>
      <c r="N905" s="118"/>
      <c r="O905" s="118"/>
      <c r="P905" s="118"/>
      <c r="Q905" s="118"/>
      <c r="R905" s="118"/>
      <c r="T905" s="118"/>
      <c r="V905" s="118"/>
      <c r="W905" s="118"/>
      <c r="X905" s="118"/>
      <c r="Z905" s="118"/>
      <c r="AB905" s="118"/>
      <c r="AC905" s="118"/>
      <c r="AD905" s="118"/>
      <c r="AE905" s="161">
        <f t="shared" si="16"/>
        <v>0</v>
      </c>
      <c r="AG905" s="118"/>
      <c r="AI905" s="183"/>
      <c r="AK905" s="183"/>
      <c r="AM905" s="118"/>
    </row>
    <row r="906" spans="1:39" x14ac:dyDescent="0.3">
      <c r="A906" s="161">
        <v>896</v>
      </c>
      <c r="B906" s="118"/>
      <c r="C906" s="118"/>
      <c r="D906" s="118"/>
      <c r="E906" s="118"/>
      <c r="F906" s="118"/>
      <c r="G906" s="118"/>
      <c r="I906" s="118"/>
      <c r="J906" s="118"/>
      <c r="K906" s="118"/>
      <c r="L906" s="118"/>
      <c r="M906" s="118"/>
      <c r="N906" s="118"/>
      <c r="O906" s="118"/>
      <c r="P906" s="118"/>
      <c r="Q906" s="118"/>
      <c r="R906" s="118"/>
      <c r="T906" s="118"/>
      <c r="V906" s="118"/>
      <c r="W906" s="118"/>
      <c r="X906" s="118"/>
      <c r="Z906" s="118"/>
      <c r="AB906" s="118"/>
      <c r="AC906" s="118"/>
      <c r="AD906" s="118"/>
      <c r="AE906" s="161">
        <f t="shared" si="16"/>
        <v>0</v>
      </c>
      <c r="AG906" s="118"/>
      <c r="AI906" s="183"/>
      <c r="AK906" s="183"/>
      <c r="AM906" s="118"/>
    </row>
    <row r="907" spans="1:39" x14ac:dyDescent="0.3">
      <c r="A907" s="161">
        <v>897</v>
      </c>
      <c r="B907" s="118"/>
      <c r="C907" s="118"/>
      <c r="D907" s="118"/>
      <c r="E907" s="118"/>
      <c r="F907" s="118"/>
      <c r="G907" s="118"/>
      <c r="I907" s="118"/>
      <c r="J907" s="118"/>
      <c r="K907" s="118"/>
      <c r="L907" s="118"/>
      <c r="M907" s="118"/>
      <c r="N907" s="118"/>
      <c r="O907" s="118"/>
      <c r="P907" s="118"/>
      <c r="Q907" s="118"/>
      <c r="R907" s="118"/>
      <c r="T907" s="118"/>
      <c r="V907" s="118"/>
      <c r="W907" s="118"/>
      <c r="X907" s="118"/>
      <c r="Z907" s="118"/>
      <c r="AB907" s="118"/>
      <c r="AC907" s="118"/>
      <c r="AD907" s="118"/>
      <c r="AE907" s="161">
        <f t="shared" ref="AE907:AE970" si="17">IF(E907=0,D907,0)</f>
        <v>0</v>
      </c>
      <c r="AG907" s="118"/>
      <c r="AI907" s="183"/>
      <c r="AK907" s="183"/>
      <c r="AM907" s="118"/>
    </row>
    <row r="908" spans="1:39" x14ac:dyDescent="0.3">
      <c r="A908" s="161">
        <v>898</v>
      </c>
      <c r="B908" s="118"/>
      <c r="C908" s="118"/>
      <c r="D908" s="118"/>
      <c r="E908" s="118"/>
      <c r="F908" s="118"/>
      <c r="G908" s="118"/>
      <c r="I908" s="118"/>
      <c r="J908" s="118"/>
      <c r="K908" s="118"/>
      <c r="L908" s="118"/>
      <c r="M908" s="118"/>
      <c r="N908" s="118"/>
      <c r="O908" s="118"/>
      <c r="P908" s="118"/>
      <c r="Q908" s="118"/>
      <c r="R908" s="118"/>
      <c r="T908" s="118"/>
      <c r="V908" s="118"/>
      <c r="W908" s="118"/>
      <c r="X908" s="118"/>
      <c r="Z908" s="118"/>
      <c r="AB908" s="118"/>
      <c r="AC908" s="118"/>
      <c r="AD908" s="118"/>
      <c r="AE908" s="161">
        <f t="shared" si="17"/>
        <v>0</v>
      </c>
      <c r="AG908" s="118"/>
      <c r="AI908" s="183"/>
      <c r="AK908" s="183"/>
      <c r="AM908" s="118"/>
    </row>
    <row r="909" spans="1:39" x14ac:dyDescent="0.3">
      <c r="A909" s="161">
        <v>899</v>
      </c>
      <c r="B909" s="118"/>
      <c r="C909" s="118"/>
      <c r="D909" s="118"/>
      <c r="E909" s="118"/>
      <c r="F909" s="118"/>
      <c r="G909" s="118"/>
      <c r="I909" s="118"/>
      <c r="J909" s="118"/>
      <c r="K909" s="118"/>
      <c r="L909" s="118"/>
      <c r="M909" s="118"/>
      <c r="N909" s="118"/>
      <c r="O909" s="118"/>
      <c r="P909" s="118"/>
      <c r="Q909" s="118"/>
      <c r="R909" s="118"/>
      <c r="T909" s="118"/>
      <c r="V909" s="118"/>
      <c r="W909" s="118"/>
      <c r="X909" s="118"/>
      <c r="Z909" s="118"/>
      <c r="AB909" s="118"/>
      <c r="AC909" s="118"/>
      <c r="AD909" s="118"/>
      <c r="AE909" s="161">
        <f t="shared" si="17"/>
        <v>0</v>
      </c>
      <c r="AG909" s="118"/>
      <c r="AI909" s="183"/>
      <c r="AK909" s="183"/>
      <c r="AM909" s="118"/>
    </row>
    <row r="910" spans="1:39" x14ac:dyDescent="0.3">
      <c r="A910" s="161">
        <v>900</v>
      </c>
      <c r="B910" s="118"/>
      <c r="C910" s="118"/>
      <c r="D910" s="118"/>
      <c r="E910" s="118"/>
      <c r="F910" s="118"/>
      <c r="G910" s="118"/>
      <c r="I910" s="118"/>
      <c r="J910" s="118"/>
      <c r="K910" s="118"/>
      <c r="L910" s="118"/>
      <c r="M910" s="118"/>
      <c r="N910" s="118"/>
      <c r="O910" s="118"/>
      <c r="P910" s="118"/>
      <c r="Q910" s="118"/>
      <c r="R910" s="118"/>
      <c r="T910" s="118"/>
      <c r="V910" s="118"/>
      <c r="W910" s="118"/>
      <c r="X910" s="118"/>
      <c r="Z910" s="118"/>
      <c r="AB910" s="118"/>
      <c r="AC910" s="118"/>
      <c r="AD910" s="118"/>
      <c r="AE910" s="161">
        <f t="shared" si="17"/>
        <v>0</v>
      </c>
      <c r="AG910" s="118"/>
      <c r="AI910" s="183"/>
      <c r="AK910" s="183"/>
      <c r="AM910" s="118"/>
    </row>
    <row r="911" spans="1:39" x14ac:dyDescent="0.3">
      <c r="A911" s="161">
        <v>901</v>
      </c>
      <c r="B911" s="118"/>
      <c r="C911" s="118"/>
      <c r="D911" s="118"/>
      <c r="E911" s="118"/>
      <c r="F911" s="118"/>
      <c r="G911" s="118"/>
      <c r="I911" s="118"/>
      <c r="J911" s="118"/>
      <c r="K911" s="118"/>
      <c r="L911" s="118"/>
      <c r="M911" s="118"/>
      <c r="N911" s="118"/>
      <c r="O911" s="118"/>
      <c r="P911" s="118"/>
      <c r="Q911" s="118"/>
      <c r="R911" s="118"/>
      <c r="T911" s="118"/>
      <c r="V911" s="118"/>
      <c r="W911" s="118"/>
      <c r="X911" s="118"/>
      <c r="Z911" s="118"/>
      <c r="AB911" s="118"/>
      <c r="AC911" s="118"/>
      <c r="AD911" s="118"/>
      <c r="AE911" s="161">
        <f t="shared" si="17"/>
        <v>0</v>
      </c>
      <c r="AG911" s="118"/>
      <c r="AI911" s="183"/>
      <c r="AK911" s="183"/>
      <c r="AM911" s="118"/>
    </row>
    <row r="912" spans="1:39" x14ac:dyDescent="0.3">
      <c r="A912" s="161">
        <v>902</v>
      </c>
      <c r="B912" s="118"/>
      <c r="C912" s="118"/>
      <c r="D912" s="118"/>
      <c r="E912" s="118"/>
      <c r="F912" s="118"/>
      <c r="G912" s="118"/>
      <c r="I912" s="118"/>
      <c r="J912" s="118"/>
      <c r="K912" s="118"/>
      <c r="L912" s="118"/>
      <c r="M912" s="118"/>
      <c r="N912" s="118"/>
      <c r="O912" s="118"/>
      <c r="P912" s="118"/>
      <c r="Q912" s="118"/>
      <c r="R912" s="118"/>
      <c r="T912" s="118"/>
      <c r="V912" s="118"/>
      <c r="W912" s="118"/>
      <c r="X912" s="118"/>
      <c r="Z912" s="118"/>
      <c r="AB912" s="118"/>
      <c r="AC912" s="118"/>
      <c r="AD912" s="118"/>
      <c r="AE912" s="161">
        <f t="shared" si="17"/>
        <v>0</v>
      </c>
      <c r="AG912" s="118"/>
      <c r="AI912" s="183"/>
      <c r="AK912" s="183"/>
      <c r="AM912" s="118"/>
    </row>
    <row r="913" spans="1:39" x14ac:dyDescent="0.3">
      <c r="A913" s="161">
        <v>903</v>
      </c>
      <c r="B913" s="118"/>
      <c r="C913" s="118"/>
      <c r="D913" s="118"/>
      <c r="E913" s="118"/>
      <c r="F913" s="118"/>
      <c r="G913" s="118"/>
      <c r="I913" s="118"/>
      <c r="J913" s="118"/>
      <c r="K913" s="118"/>
      <c r="L913" s="118"/>
      <c r="M913" s="118"/>
      <c r="N913" s="118"/>
      <c r="O913" s="118"/>
      <c r="P913" s="118"/>
      <c r="Q913" s="118"/>
      <c r="R913" s="118"/>
      <c r="T913" s="118"/>
      <c r="V913" s="118"/>
      <c r="W913" s="118"/>
      <c r="X913" s="118"/>
      <c r="Z913" s="118"/>
      <c r="AB913" s="118"/>
      <c r="AC913" s="118"/>
      <c r="AD913" s="118"/>
      <c r="AE913" s="161">
        <f t="shared" si="17"/>
        <v>0</v>
      </c>
      <c r="AG913" s="118"/>
      <c r="AI913" s="183"/>
      <c r="AK913" s="183"/>
      <c r="AM913" s="118"/>
    </row>
    <row r="914" spans="1:39" x14ac:dyDescent="0.3">
      <c r="A914" s="161">
        <v>904</v>
      </c>
      <c r="B914" s="118"/>
      <c r="C914" s="118"/>
      <c r="D914" s="118"/>
      <c r="E914" s="118"/>
      <c r="F914" s="118"/>
      <c r="G914" s="118"/>
      <c r="I914" s="118"/>
      <c r="J914" s="118"/>
      <c r="K914" s="118"/>
      <c r="L914" s="118"/>
      <c r="M914" s="118"/>
      <c r="N914" s="118"/>
      <c r="O914" s="118"/>
      <c r="P914" s="118"/>
      <c r="Q914" s="118"/>
      <c r="R914" s="118"/>
      <c r="T914" s="118"/>
      <c r="V914" s="118"/>
      <c r="W914" s="118"/>
      <c r="X914" s="118"/>
      <c r="Z914" s="118"/>
      <c r="AB914" s="118"/>
      <c r="AC914" s="118"/>
      <c r="AD914" s="118"/>
      <c r="AE914" s="161">
        <f t="shared" si="17"/>
        <v>0</v>
      </c>
      <c r="AG914" s="118"/>
      <c r="AI914" s="183"/>
      <c r="AK914" s="183"/>
      <c r="AM914" s="118"/>
    </row>
    <row r="915" spans="1:39" x14ac:dyDescent="0.3">
      <c r="A915" s="161">
        <v>905</v>
      </c>
      <c r="B915" s="118"/>
      <c r="C915" s="118"/>
      <c r="D915" s="118"/>
      <c r="E915" s="118"/>
      <c r="F915" s="118"/>
      <c r="G915" s="118"/>
      <c r="I915" s="118"/>
      <c r="J915" s="118"/>
      <c r="K915" s="118"/>
      <c r="L915" s="118"/>
      <c r="M915" s="118"/>
      <c r="N915" s="118"/>
      <c r="O915" s="118"/>
      <c r="P915" s="118"/>
      <c r="Q915" s="118"/>
      <c r="R915" s="118"/>
      <c r="T915" s="118"/>
      <c r="V915" s="118"/>
      <c r="W915" s="118"/>
      <c r="X915" s="118"/>
      <c r="Z915" s="118"/>
      <c r="AB915" s="118"/>
      <c r="AC915" s="118"/>
      <c r="AD915" s="118"/>
      <c r="AE915" s="161">
        <f t="shared" si="17"/>
        <v>0</v>
      </c>
      <c r="AG915" s="118"/>
      <c r="AI915" s="183"/>
      <c r="AK915" s="183"/>
      <c r="AM915" s="118"/>
    </row>
    <row r="916" spans="1:39" x14ac:dyDescent="0.3">
      <c r="A916" s="161">
        <v>906</v>
      </c>
      <c r="B916" s="118"/>
      <c r="C916" s="118"/>
      <c r="D916" s="118"/>
      <c r="E916" s="118"/>
      <c r="F916" s="118"/>
      <c r="G916" s="118"/>
      <c r="I916" s="118"/>
      <c r="J916" s="118"/>
      <c r="K916" s="118"/>
      <c r="L916" s="118"/>
      <c r="M916" s="118"/>
      <c r="N916" s="118"/>
      <c r="O916" s="118"/>
      <c r="P916" s="118"/>
      <c r="Q916" s="118"/>
      <c r="R916" s="118"/>
      <c r="T916" s="118"/>
      <c r="V916" s="118"/>
      <c r="W916" s="118"/>
      <c r="X916" s="118"/>
      <c r="Z916" s="118"/>
      <c r="AB916" s="118"/>
      <c r="AC916" s="118"/>
      <c r="AD916" s="118"/>
      <c r="AE916" s="161">
        <f t="shared" si="17"/>
        <v>0</v>
      </c>
      <c r="AG916" s="118"/>
      <c r="AI916" s="183"/>
      <c r="AK916" s="183"/>
      <c r="AM916" s="118"/>
    </row>
    <row r="917" spans="1:39" x14ac:dyDescent="0.3">
      <c r="A917" s="161">
        <v>907</v>
      </c>
      <c r="B917" s="118"/>
      <c r="C917" s="118"/>
      <c r="D917" s="118"/>
      <c r="E917" s="118"/>
      <c r="F917" s="118"/>
      <c r="G917" s="118"/>
      <c r="I917" s="118"/>
      <c r="J917" s="118"/>
      <c r="K917" s="118"/>
      <c r="L917" s="118"/>
      <c r="M917" s="118"/>
      <c r="N917" s="118"/>
      <c r="O917" s="118"/>
      <c r="P917" s="118"/>
      <c r="Q917" s="118"/>
      <c r="R917" s="118"/>
      <c r="T917" s="118"/>
      <c r="V917" s="118"/>
      <c r="W917" s="118"/>
      <c r="X917" s="118"/>
      <c r="Z917" s="118"/>
      <c r="AB917" s="118"/>
      <c r="AC917" s="118"/>
      <c r="AD917" s="118"/>
      <c r="AE917" s="161">
        <f t="shared" si="17"/>
        <v>0</v>
      </c>
      <c r="AG917" s="118"/>
      <c r="AI917" s="183"/>
      <c r="AK917" s="183"/>
      <c r="AM917" s="118"/>
    </row>
    <row r="918" spans="1:39" x14ac:dyDescent="0.3">
      <c r="A918" s="161">
        <v>908</v>
      </c>
      <c r="B918" s="118"/>
      <c r="C918" s="118"/>
      <c r="D918" s="118"/>
      <c r="E918" s="118"/>
      <c r="F918" s="118"/>
      <c r="G918" s="118"/>
      <c r="I918" s="118"/>
      <c r="J918" s="118"/>
      <c r="K918" s="118"/>
      <c r="L918" s="118"/>
      <c r="M918" s="118"/>
      <c r="N918" s="118"/>
      <c r="O918" s="118"/>
      <c r="P918" s="118"/>
      <c r="Q918" s="118"/>
      <c r="R918" s="118"/>
      <c r="T918" s="118"/>
      <c r="V918" s="118"/>
      <c r="W918" s="118"/>
      <c r="X918" s="118"/>
      <c r="Z918" s="118"/>
      <c r="AB918" s="118"/>
      <c r="AC918" s="118"/>
      <c r="AD918" s="118"/>
      <c r="AE918" s="161">
        <f t="shared" si="17"/>
        <v>0</v>
      </c>
      <c r="AG918" s="118"/>
      <c r="AI918" s="183"/>
      <c r="AK918" s="183"/>
      <c r="AM918" s="118"/>
    </row>
    <row r="919" spans="1:39" x14ac:dyDescent="0.3">
      <c r="A919" s="161">
        <v>909</v>
      </c>
      <c r="B919" s="118"/>
      <c r="C919" s="118"/>
      <c r="D919" s="118"/>
      <c r="E919" s="118"/>
      <c r="F919" s="118"/>
      <c r="G919" s="118"/>
      <c r="I919" s="118"/>
      <c r="J919" s="118"/>
      <c r="K919" s="118"/>
      <c r="L919" s="118"/>
      <c r="M919" s="118"/>
      <c r="N919" s="118"/>
      <c r="O919" s="118"/>
      <c r="P919" s="118"/>
      <c r="Q919" s="118"/>
      <c r="R919" s="118"/>
      <c r="T919" s="118"/>
      <c r="V919" s="118"/>
      <c r="W919" s="118"/>
      <c r="X919" s="118"/>
      <c r="Z919" s="118"/>
      <c r="AB919" s="118"/>
      <c r="AC919" s="118"/>
      <c r="AD919" s="118"/>
      <c r="AE919" s="161">
        <f t="shared" si="17"/>
        <v>0</v>
      </c>
      <c r="AG919" s="118"/>
      <c r="AI919" s="183"/>
      <c r="AK919" s="183"/>
      <c r="AM919" s="118"/>
    </row>
    <row r="920" spans="1:39" x14ac:dyDescent="0.3">
      <c r="A920" s="161">
        <v>910</v>
      </c>
      <c r="B920" s="118"/>
      <c r="C920" s="118"/>
      <c r="D920" s="118"/>
      <c r="E920" s="118"/>
      <c r="F920" s="118"/>
      <c r="G920" s="118"/>
      <c r="I920" s="118"/>
      <c r="J920" s="118"/>
      <c r="K920" s="118"/>
      <c r="L920" s="118"/>
      <c r="M920" s="118"/>
      <c r="N920" s="118"/>
      <c r="O920" s="118"/>
      <c r="P920" s="118"/>
      <c r="Q920" s="118"/>
      <c r="R920" s="118"/>
      <c r="T920" s="118"/>
      <c r="V920" s="118"/>
      <c r="W920" s="118"/>
      <c r="X920" s="118"/>
      <c r="Z920" s="118"/>
      <c r="AB920" s="118"/>
      <c r="AC920" s="118"/>
      <c r="AD920" s="118"/>
      <c r="AE920" s="161">
        <f t="shared" si="17"/>
        <v>0</v>
      </c>
      <c r="AG920" s="118"/>
      <c r="AI920" s="183"/>
      <c r="AK920" s="183"/>
      <c r="AM920" s="118"/>
    </row>
    <row r="921" spans="1:39" x14ac:dyDescent="0.3">
      <c r="A921" s="161">
        <v>911</v>
      </c>
      <c r="B921" s="118"/>
      <c r="C921" s="118"/>
      <c r="D921" s="118"/>
      <c r="E921" s="118"/>
      <c r="F921" s="118"/>
      <c r="G921" s="118"/>
      <c r="I921" s="118"/>
      <c r="J921" s="118"/>
      <c r="K921" s="118"/>
      <c r="L921" s="118"/>
      <c r="M921" s="118"/>
      <c r="N921" s="118"/>
      <c r="O921" s="118"/>
      <c r="P921" s="118"/>
      <c r="Q921" s="118"/>
      <c r="R921" s="118"/>
      <c r="T921" s="118"/>
      <c r="V921" s="118"/>
      <c r="W921" s="118"/>
      <c r="X921" s="118"/>
      <c r="Z921" s="118"/>
      <c r="AB921" s="118"/>
      <c r="AC921" s="118"/>
      <c r="AD921" s="118"/>
      <c r="AE921" s="161">
        <f t="shared" si="17"/>
        <v>0</v>
      </c>
      <c r="AG921" s="118"/>
      <c r="AI921" s="183"/>
      <c r="AK921" s="183"/>
      <c r="AM921" s="118"/>
    </row>
    <row r="922" spans="1:39" x14ac:dyDescent="0.3">
      <c r="A922" s="161">
        <v>912</v>
      </c>
      <c r="B922" s="118"/>
      <c r="C922" s="118"/>
      <c r="D922" s="118"/>
      <c r="E922" s="118"/>
      <c r="F922" s="118"/>
      <c r="G922" s="118"/>
      <c r="I922" s="118"/>
      <c r="J922" s="118"/>
      <c r="K922" s="118"/>
      <c r="L922" s="118"/>
      <c r="M922" s="118"/>
      <c r="N922" s="118"/>
      <c r="O922" s="118"/>
      <c r="P922" s="118"/>
      <c r="Q922" s="118"/>
      <c r="R922" s="118"/>
      <c r="T922" s="118"/>
      <c r="V922" s="118"/>
      <c r="W922" s="118"/>
      <c r="X922" s="118"/>
      <c r="Z922" s="118"/>
      <c r="AB922" s="118"/>
      <c r="AC922" s="118"/>
      <c r="AD922" s="118"/>
      <c r="AE922" s="161">
        <f t="shared" si="17"/>
        <v>0</v>
      </c>
      <c r="AG922" s="118"/>
      <c r="AI922" s="183"/>
      <c r="AK922" s="183"/>
      <c r="AM922" s="118"/>
    </row>
    <row r="923" spans="1:39" x14ac:dyDescent="0.3">
      <c r="A923" s="161">
        <v>913</v>
      </c>
      <c r="B923" s="118"/>
      <c r="C923" s="118"/>
      <c r="D923" s="118"/>
      <c r="E923" s="118"/>
      <c r="F923" s="118"/>
      <c r="G923" s="118"/>
      <c r="I923" s="118"/>
      <c r="J923" s="118"/>
      <c r="K923" s="118"/>
      <c r="L923" s="118"/>
      <c r="M923" s="118"/>
      <c r="N923" s="118"/>
      <c r="O923" s="118"/>
      <c r="P923" s="118"/>
      <c r="Q923" s="118"/>
      <c r="R923" s="118"/>
      <c r="T923" s="118"/>
      <c r="V923" s="118"/>
      <c r="W923" s="118"/>
      <c r="X923" s="118"/>
      <c r="Z923" s="118"/>
      <c r="AB923" s="118"/>
      <c r="AC923" s="118"/>
      <c r="AD923" s="118"/>
      <c r="AE923" s="161">
        <f t="shared" si="17"/>
        <v>0</v>
      </c>
      <c r="AG923" s="118"/>
      <c r="AI923" s="183"/>
      <c r="AK923" s="183"/>
      <c r="AM923" s="118"/>
    </row>
    <row r="924" spans="1:39" x14ac:dyDescent="0.3">
      <c r="A924" s="161">
        <v>914</v>
      </c>
      <c r="B924" s="118"/>
      <c r="C924" s="118"/>
      <c r="D924" s="118"/>
      <c r="E924" s="118"/>
      <c r="F924" s="118"/>
      <c r="G924" s="118"/>
      <c r="I924" s="118"/>
      <c r="J924" s="118"/>
      <c r="K924" s="118"/>
      <c r="L924" s="118"/>
      <c r="M924" s="118"/>
      <c r="N924" s="118"/>
      <c r="O924" s="118"/>
      <c r="P924" s="118"/>
      <c r="Q924" s="118"/>
      <c r="R924" s="118"/>
      <c r="T924" s="118"/>
      <c r="V924" s="118"/>
      <c r="W924" s="118"/>
      <c r="X924" s="118"/>
      <c r="Z924" s="118"/>
      <c r="AB924" s="118"/>
      <c r="AC924" s="118"/>
      <c r="AD924" s="118"/>
      <c r="AE924" s="161">
        <f t="shared" si="17"/>
        <v>0</v>
      </c>
      <c r="AG924" s="118"/>
      <c r="AI924" s="183"/>
      <c r="AK924" s="183"/>
      <c r="AM924" s="118"/>
    </row>
    <row r="925" spans="1:39" x14ac:dyDescent="0.3">
      <c r="A925" s="161">
        <v>915</v>
      </c>
      <c r="B925" s="118"/>
      <c r="C925" s="118"/>
      <c r="D925" s="118"/>
      <c r="E925" s="118"/>
      <c r="F925" s="118"/>
      <c r="G925" s="118"/>
      <c r="I925" s="118"/>
      <c r="J925" s="118"/>
      <c r="K925" s="118"/>
      <c r="L925" s="118"/>
      <c r="M925" s="118"/>
      <c r="N925" s="118"/>
      <c r="O925" s="118"/>
      <c r="P925" s="118"/>
      <c r="Q925" s="118"/>
      <c r="R925" s="118"/>
      <c r="T925" s="118"/>
      <c r="V925" s="118"/>
      <c r="W925" s="118"/>
      <c r="X925" s="118"/>
      <c r="Z925" s="118"/>
      <c r="AB925" s="118"/>
      <c r="AC925" s="118"/>
      <c r="AD925" s="118"/>
      <c r="AE925" s="161">
        <f t="shared" si="17"/>
        <v>0</v>
      </c>
      <c r="AG925" s="118"/>
      <c r="AI925" s="183"/>
      <c r="AK925" s="183"/>
      <c r="AM925" s="118"/>
    </row>
    <row r="926" spans="1:39" x14ac:dyDescent="0.3">
      <c r="A926" s="161">
        <v>916</v>
      </c>
      <c r="B926" s="118"/>
      <c r="C926" s="118"/>
      <c r="D926" s="118"/>
      <c r="E926" s="118"/>
      <c r="F926" s="118"/>
      <c r="G926" s="118"/>
      <c r="I926" s="118"/>
      <c r="J926" s="118"/>
      <c r="K926" s="118"/>
      <c r="L926" s="118"/>
      <c r="M926" s="118"/>
      <c r="N926" s="118"/>
      <c r="O926" s="118"/>
      <c r="P926" s="118"/>
      <c r="Q926" s="118"/>
      <c r="R926" s="118"/>
      <c r="T926" s="118"/>
      <c r="V926" s="118"/>
      <c r="W926" s="118"/>
      <c r="X926" s="118"/>
      <c r="Z926" s="118"/>
      <c r="AB926" s="118"/>
      <c r="AC926" s="118"/>
      <c r="AD926" s="118"/>
      <c r="AE926" s="161">
        <f t="shared" si="17"/>
        <v>0</v>
      </c>
      <c r="AG926" s="118"/>
      <c r="AI926" s="183"/>
      <c r="AK926" s="183"/>
      <c r="AM926" s="118"/>
    </row>
    <row r="927" spans="1:39" x14ac:dyDescent="0.3">
      <c r="A927" s="161">
        <v>917</v>
      </c>
      <c r="B927" s="118"/>
      <c r="C927" s="118"/>
      <c r="D927" s="118"/>
      <c r="E927" s="118"/>
      <c r="F927" s="118"/>
      <c r="G927" s="118"/>
      <c r="I927" s="118"/>
      <c r="J927" s="118"/>
      <c r="K927" s="118"/>
      <c r="L927" s="118"/>
      <c r="M927" s="118"/>
      <c r="N927" s="118"/>
      <c r="O927" s="118"/>
      <c r="P927" s="118"/>
      <c r="Q927" s="118"/>
      <c r="R927" s="118"/>
      <c r="T927" s="118"/>
      <c r="V927" s="118"/>
      <c r="W927" s="118"/>
      <c r="X927" s="118"/>
      <c r="Z927" s="118"/>
      <c r="AB927" s="118"/>
      <c r="AC927" s="118"/>
      <c r="AD927" s="118"/>
      <c r="AE927" s="161">
        <f t="shared" si="17"/>
        <v>0</v>
      </c>
      <c r="AG927" s="118"/>
      <c r="AI927" s="183"/>
      <c r="AK927" s="183"/>
      <c r="AM927" s="118"/>
    </row>
    <row r="928" spans="1:39" x14ac:dyDescent="0.3">
      <c r="A928" s="161">
        <v>918</v>
      </c>
      <c r="B928" s="118"/>
      <c r="C928" s="118"/>
      <c r="D928" s="118"/>
      <c r="E928" s="118"/>
      <c r="F928" s="118"/>
      <c r="G928" s="118"/>
      <c r="I928" s="118"/>
      <c r="J928" s="118"/>
      <c r="K928" s="118"/>
      <c r="L928" s="118"/>
      <c r="M928" s="118"/>
      <c r="N928" s="118"/>
      <c r="O928" s="118"/>
      <c r="P928" s="118"/>
      <c r="Q928" s="118"/>
      <c r="R928" s="118"/>
      <c r="T928" s="118"/>
      <c r="V928" s="118"/>
      <c r="W928" s="118"/>
      <c r="X928" s="118"/>
      <c r="Z928" s="118"/>
      <c r="AB928" s="118"/>
      <c r="AC928" s="118"/>
      <c r="AD928" s="118"/>
      <c r="AE928" s="161">
        <f t="shared" si="17"/>
        <v>0</v>
      </c>
      <c r="AG928" s="118"/>
      <c r="AI928" s="183"/>
      <c r="AK928" s="183"/>
      <c r="AM928" s="118"/>
    </row>
    <row r="929" spans="1:39" x14ac:dyDescent="0.3">
      <c r="A929" s="161">
        <v>919</v>
      </c>
      <c r="B929" s="118"/>
      <c r="C929" s="118"/>
      <c r="D929" s="118"/>
      <c r="E929" s="118"/>
      <c r="F929" s="118"/>
      <c r="G929" s="118"/>
      <c r="I929" s="118"/>
      <c r="J929" s="118"/>
      <c r="K929" s="118"/>
      <c r="L929" s="118"/>
      <c r="M929" s="118"/>
      <c r="N929" s="118"/>
      <c r="O929" s="118"/>
      <c r="P929" s="118"/>
      <c r="Q929" s="118"/>
      <c r="R929" s="118"/>
      <c r="T929" s="118"/>
      <c r="V929" s="118"/>
      <c r="W929" s="118"/>
      <c r="X929" s="118"/>
      <c r="Z929" s="118"/>
      <c r="AB929" s="118"/>
      <c r="AC929" s="118"/>
      <c r="AD929" s="118"/>
      <c r="AE929" s="161">
        <f t="shared" si="17"/>
        <v>0</v>
      </c>
      <c r="AG929" s="118"/>
      <c r="AI929" s="183"/>
      <c r="AK929" s="183"/>
      <c r="AM929" s="118"/>
    </row>
    <row r="930" spans="1:39" x14ac:dyDescent="0.3">
      <c r="A930" s="161">
        <v>920</v>
      </c>
      <c r="B930" s="118"/>
      <c r="C930" s="118"/>
      <c r="D930" s="118"/>
      <c r="E930" s="118"/>
      <c r="F930" s="118"/>
      <c r="G930" s="118"/>
      <c r="I930" s="118"/>
      <c r="J930" s="118"/>
      <c r="K930" s="118"/>
      <c r="L930" s="118"/>
      <c r="M930" s="118"/>
      <c r="N930" s="118"/>
      <c r="O930" s="118"/>
      <c r="P930" s="118"/>
      <c r="Q930" s="118"/>
      <c r="R930" s="118"/>
      <c r="T930" s="118"/>
      <c r="V930" s="118"/>
      <c r="W930" s="118"/>
      <c r="X930" s="118"/>
      <c r="Z930" s="118"/>
      <c r="AB930" s="118"/>
      <c r="AC930" s="118"/>
      <c r="AD930" s="118"/>
      <c r="AE930" s="161">
        <f t="shared" si="17"/>
        <v>0</v>
      </c>
      <c r="AG930" s="118"/>
      <c r="AI930" s="183"/>
      <c r="AK930" s="183"/>
      <c r="AM930" s="118"/>
    </row>
    <row r="931" spans="1:39" x14ac:dyDescent="0.3">
      <c r="A931" s="161">
        <v>921</v>
      </c>
      <c r="B931" s="118"/>
      <c r="C931" s="118"/>
      <c r="D931" s="118"/>
      <c r="E931" s="118"/>
      <c r="F931" s="118"/>
      <c r="G931" s="118"/>
      <c r="I931" s="118"/>
      <c r="J931" s="118"/>
      <c r="K931" s="118"/>
      <c r="L931" s="118"/>
      <c r="M931" s="118"/>
      <c r="N931" s="118"/>
      <c r="O931" s="118"/>
      <c r="P931" s="118"/>
      <c r="Q931" s="118"/>
      <c r="R931" s="118"/>
      <c r="T931" s="118"/>
      <c r="V931" s="118"/>
      <c r="W931" s="118"/>
      <c r="X931" s="118"/>
      <c r="Z931" s="118"/>
      <c r="AB931" s="118"/>
      <c r="AC931" s="118"/>
      <c r="AD931" s="118"/>
      <c r="AE931" s="161">
        <f t="shared" si="17"/>
        <v>0</v>
      </c>
      <c r="AG931" s="118"/>
      <c r="AI931" s="183"/>
      <c r="AK931" s="183"/>
      <c r="AM931" s="118"/>
    </row>
    <row r="932" spans="1:39" x14ac:dyDescent="0.3">
      <c r="A932" s="161">
        <v>922</v>
      </c>
      <c r="B932" s="118"/>
      <c r="C932" s="118"/>
      <c r="D932" s="118"/>
      <c r="E932" s="118"/>
      <c r="F932" s="118"/>
      <c r="G932" s="118"/>
      <c r="I932" s="118"/>
      <c r="J932" s="118"/>
      <c r="K932" s="118"/>
      <c r="L932" s="118"/>
      <c r="M932" s="118"/>
      <c r="N932" s="118"/>
      <c r="O932" s="118"/>
      <c r="P932" s="118"/>
      <c r="Q932" s="118"/>
      <c r="R932" s="118"/>
      <c r="T932" s="118"/>
      <c r="V932" s="118"/>
      <c r="W932" s="118"/>
      <c r="X932" s="118"/>
      <c r="Z932" s="118"/>
      <c r="AB932" s="118"/>
      <c r="AC932" s="118"/>
      <c r="AD932" s="118"/>
      <c r="AE932" s="161">
        <f t="shared" si="17"/>
        <v>0</v>
      </c>
      <c r="AG932" s="118"/>
      <c r="AI932" s="183"/>
      <c r="AK932" s="183"/>
      <c r="AM932" s="118"/>
    </row>
    <row r="933" spans="1:39" x14ac:dyDescent="0.3">
      <c r="A933" s="161">
        <v>923</v>
      </c>
      <c r="B933" s="118"/>
      <c r="C933" s="118"/>
      <c r="D933" s="118"/>
      <c r="E933" s="118"/>
      <c r="F933" s="118"/>
      <c r="G933" s="118"/>
      <c r="I933" s="118"/>
      <c r="J933" s="118"/>
      <c r="K933" s="118"/>
      <c r="L933" s="118"/>
      <c r="M933" s="118"/>
      <c r="N933" s="118"/>
      <c r="O933" s="118"/>
      <c r="P933" s="118"/>
      <c r="Q933" s="118"/>
      <c r="R933" s="118"/>
      <c r="T933" s="118"/>
      <c r="V933" s="118"/>
      <c r="W933" s="118"/>
      <c r="X933" s="118"/>
      <c r="Z933" s="118"/>
      <c r="AB933" s="118"/>
      <c r="AC933" s="118"/>
      <c r="AD933" s="118"/>
      <c r="AE933" s="161">
        <f t="shared" si="17"/>
        <v>0</v>
      </c>
      <c r="AG933" s="118"/>
      <c r="AI933" s="183"/>
      <c r="AK933" s="183"/>
      <c r="AM933" s="118"/>
    </row>
    <row r="934" spans="1:39" x14ac:dyDescent="0.3">
      <c r="A934" s="161">
        <v>924</v>
      </c>
      <c r="B934" s="118"/>
      <c r="C934" s="118"/>
      <c r="D934" s="118"/>
      <c r="E934" s="118"/>
      <c r="F934" s="118"/>
      <c r="G934" s="118"/>
      <c r="I934" s="118"/>
      <c r="J934" s="118"/>
      <c r="K934" s="118"/>
      <c r="L934" s="118"/>
      <c r="M934" s="118"/>
      <c r="N934" s="118"/>
      <c r="O934" s="118"/>
      <c r="P934" s="118"/>
      <c r="Q934" s="118"/>
      <c r="R934" s="118"/>
      <c r="T934" s="118"/>
      <c r="V934" s="118"/>
      <c r="W934" s="118"/>
      <c r="X934" s="118"/>
      <c r="Z934" s="118"/>
      <c r="AB934" s="118"/>
      <c r="AC934" s="118"/>
      <c r="AD934" s="118"/>
      <c r="AE934" s="161">
        <f t="shared" si="17"/>
        <v>0</v>
      </c>
      <c r="AG934" s="118"/>
      <c r="AI934" s="183"/>
      <c r="AK934" s="183"/>
      <c r="AM934" s="118"/>
    </row>
    <row r="935" spans="1:39" x14ac:dyDescent="0.3">
      <c r="A935" s="161">
        <v>925</v>
      </c>
      <c r="B935" s="118"/>
      <c r="C935" s="118"/>
      <c r="D935" s="118"/>
      <c r="E935" s="118"/>
      <c r="F935" s="118"/>
      <c r="G935" s="118"/>
      <c r="I935" s="118"/>
      <c r="J935" s="118"/>
      <c r="K935" s="118"/>
      <c r="L935" s="118"/>
      <c r="M935" s="118"/>
      <c r="N935" s="118"/>
      <c r="O935" s="118"/>
      <c r="P935" s="118"/>
      <c r="Q935" s="118"/>
      <c r="R935" s="118"/>
      <c r="T935" s="118"/>
      <c r="V935" s="118"/>
      <c r="W935" s="118"/>
      <c r="X935" s="118"/>
      <c r="Z935" s="118"/>
      <c r="AB935" s="118"/>
      <c r="AC935" s="118"/>
      <c r="AD935" s="118"/>
      <c r="AE935" s="161">
        <f t="shared" si="17"/>
        <v>0</v>
      </c>
      <c r="AG935" s="118"/>
      <c r="AI935" s="183"/>
      <c r="AK935" s="183"/>
      <c r="AM935" s="118"/>
    </row>
    <row r="936" spans="1:39" x14ac:dyDescent="0.3">
      <c r="A936" s="161">
        <v>926</v>
      </c>
      <c r="B936" s="118"/>
      <c r="C936" s="118"/>
      <c r="D936" s="118"/>
      <c r="E936" s="118"/>
      <c r="F936" s="118"/>
      <c r="G936" s="118"/>
      <c r="I936" s="118"/>
      <c r="J936" s="118"/>
      <c r="K936" s="118"/>
      <c r="L936" s="118"/>
      <c r="M936" s="118"/>
      <c r="N936" s="118"/>
      <c r="O936" s="118"/>
      <c r="P936" s="118"/>
      <c r="Q936" s="118"/>
      <c r="R936" s="118"/>
      <c r="T936" s="118"/>
      <c r="V936" s="118"/>
      <c r="W936" s="118"/>
      <c r="X936" s="118"/>
      <c r="Z936" s="118"/>
      <c r="AB936" s="118"/>
      <c r="AC936" s="118"/>
      <c r="AD936" s="118"/>
      <c r="AE936" s="161">
        <f t="shared" si="17"/>
        <v>0</v>
      </c>
      <c r="AG936" s="118"/>
      <c r="AI936" s="183"/>
      <c r="AK936" s="183"/>
      <c r="AM936" s="118"/>
    </row>
    <row r="937" spans="1:39" x14ac:dyDescent="0.3">
      <c r="A937" s="161">
        <v>927</v>
      </c>
      <c r="B937" s="118"/>
      <c r="C937" s="118"/>
      <c r="D937" s="118"/>
      <c r="E937" s="118"/>
      <c r="F937" s="118"/>
      <c r="G937" s="118"/>
      <c r="I937" s="118"/>
      <c r="J937" s="118"/>
      <c r="K937" s="118"/>
      <c r="L937" s="118"/>
      <c r="M937" s="118"/>
      <c r="N937" s="118"/>
      <c r="O937" s="118"/>
      <c r="P937" s="118"/>
      <c r="Q937" s="118"/>
      <c r="R937" s="118"/>
      <c r="T937" s="118"/>
      <c r="V937" s="118"/>
      <c r="W937" s="118"/>
      <c r="X937" s="118"/>
      <c r="Z937" s="118"/>
      <c r="AB937" s="118"/>
      <c r="AC937" s="118"/>
      <c r="AD937" s="118"/>
      <c r="AE937" s="161">
        <f t="shared" si="17"/>
        <v>0</v>
      </c>
      <c r="AG937" s="118"/>
      <c r="AI937" s="183"/>
      <c r="AK937" s="183"/>
      <c r="AM937" s="118"/>
    </row>
    <row r="938" spans="1:39" x14ac:dyDescent="0.3">
      <c r="A938" s="161">
        <v>928</v>
      </c>
      <c r="B938" s="118"/>
      <c r="C938" s="118"/>
      <c r="D938" s="118"/>
      <c r="E938" s="118"/>
      <c r="F938" s="118"/>
      <c r="G938" s="118"/>
      <c r="I938" s="118"/>
      <c r="J938" s="118"/>
      <c r="K938" s="118"/>
      <c r="L938" s="118"/>
      <c r="M938" s="118"/>
      <c r="N938" s="118"/>
      <c r="O938" s="118"/>
      <c r="P938" s="118"/>
      <c r="Q938" s="118"/>
      <c r="R938" s="118"/>
      <c r="T938" s="118"/>
      <c r="V938" s="118"/>
      <c r="W938" s="118"/>
      <c r="X938" s="118"/>
      <c r="Z938" s="118"/>
      <c r="AB938" s="118"/>
      <c r="AC938" s="118"/>
      <c r="AD938" s="118"/>
      <c r="AE938" s="161">
        <f t="shared" si="17"/>
        <v>0</v>
      </c>
      <c r="AG938" s="118"/>
      <c r="AI938" s="183"/>
      <c r="AK938" s="183"/>
      <c r="AM938" s="118"/>
    </row>
    <row r="939" spans="1:39" x14ac:dyDescent="0.3">
      <c r="A939" s="161">
        <v>929</v>
      </c>
      <c r="B939" s="118"/>
      <c r="C939" s="118"/>
      <c r="D939" s="118"/>
      <c r="E939" s="118"/>
      <c r="F939" s="118"/>
      <c r="G939" s="118"/>
      <c r="I939" s="118"/>
      <c r="J939" s="118"/>
      <c r="K939" s="118"/>
      <c r="L939" s="118"/>
      <c r="M939" s="118"/>
      <c r="N939" s="118"/>
      <c r="O939" s="118"/>
      <c r="P939" s="118"/>
      <c r="Q939" s="118"/>
      <c r="R939" s="118"/>
      <c r="T939" s="118"/>
      <c r="V939" s="118"/>
      <c r="W939" s="118"/>
      <c r="X939" s="118"/>
      <c r="Z939" s="118"/>
      <c r="AB939" s="118"/>
      <c r="AC939" s="118"/>
      <c r="AD939" s="118"/>
      <c r="AE939" s="161">
        <f t="shared" si="17"/>
        <v>0</v>
      </c>
      <c r="AG939" s="118"/>
      <c r="AI939" s="183"/>
      <c r="AK939" s="183"/>
      <c r="AM939" s="118"/>
    </row>
    <row r="940" spans="1:39" x14ac:dyDescent="0.3">
      <c r="A940" s="161">
        <v>930</v>
      </c>
      <c r="B940" s="118"/>
      <c r="C940" s="118"/>
      <c r="D940" s="118"/>
      <c r="E940" s="118"/>
      <c r="F940" s="118"/>
      <c r="G940" s="118"/>
      <c r="I940" s="118"/>
      <c r="J940" s="118"/>
      <c r="K940" s="118"/>
      <c r="L940" s="118"/>
      <c r="M940" s="118"/>
      <c r="N940" s="118"/>
      <c r="O940" s="118"/>
      <c r="P940" s="118"/>
      <c r="Q940" s="118"/>
      <c r="R940" s="118"/>
      <c r="T940" s="118"/>
      <c r="V940" s="118"/>
      <c r="W940" s="118"/>
      <c r="X940" s="118"/>
      <c r="Z940" s="118"/>
      <c r="AB940" s="118"/>
      <c r="AC940" s="118"/>
      <c r="AD940" s="118"/>
      <c r="AE940" s="161">
        <f t="shared" si="17"/>
        <v>0</v>
      </c>
      <c r="AG940" s="118"/>
      <c r="AI940" s="183"/>
      <c r="AK940" s="183"/>
      <c r="AM940" s="118"/>
    </row>
    <row r="941" spans="1:39" x14ac:dyDescent="0.3">
      <c r="A941" s="161">
        <v>931</v>
      </c>
      <c r="B941" s="118"/>
      <c r="C941" s="118"/>
      <c r="D941" s="118"/>
      <c r="E941" s="118"/>
      <c r="F941" s="118"/>
      <c r="G941" s="118"/>
      <c r="I941" s="118"/>
      <c r="J941" s="118"/>
      <c r="K941" s="118"/>
      <c r="L941" s="118"/>
      <c r="M941" s="118"/>
      <c r="N941" s="118"/>
      <c r="O941" s="118"/>
      <c r="P941" s="118"/>
      <c r="Q941" s="118"/>
      <c r="R941" s="118"/>
      <c r="T941" s="118"/>
      <c r="V941" s="118"/>
      <c r="W941" s="118"/>
      <c r="X941" s="118"/>
      <c r="Z941" s="118"/>
      <c r="AB941" s="118"/>
      <c r="AC941" s="118"/>
      <c r="AD941" s="118"/>
      <c r="AE941" s="161">
        <f t="shared" si="17"/>
        <v>0</v>
      </c>
      <c r="AG941" s="118"/>
      <c r="AI941" s="183"/>
      <c r="AK941" s="183"/>
      <c r="AM941" s="118"/>
    </row>
    <row r="942" spans="1:39" x14ac:dyDescent="0.3">
      <c r="A942" s="161">
        <v>932</v>
      </c>
      <c r="B942" s="118"/>
      <c r="C942" s="118"/>
      <c r="D942" s="118"/>
      <c r="E942" s="118"/>
      <c r="F942" s="118"/>
      <c r="G942" s="118"/>
      <c r="I942" s="118"/>
      <c r="J942" s="118"/>
      <c r="K942" s="118"/>
      <c r="L942" s="118"/>
      <c r="M942" s="118"/>
      <c r="N942" s="118"/>
      <c r="O942" s="118"/>
      <c r="P942" s="118"/>
      <c r="Q942" s="118"/>
      <c r="R942" s="118"/>
      <c r="T942" s="118"/>
      <c r="V942" s="118"/>
      <c r="W942" s="118"/>
      <c r="X942" s="118"/>
      <c r="Z942" s="118"/>
      <c r="AB942" s="118"/>
      <c r="AC942" s="118"/>
      <c r="AD942" s="118"/>
      <c r="AE942" s="161">
        <f t="shared" si="17"/>
        <v>0</v>
      </c>
      <c r="AG942" s="118"/>
      <c r="AI942" s="183"/>
      <c r="AK942" s="183"/>
      <c r="AM942" s="118"/>
    </row>
    <row r="943" spans="1:39" x14ac:dyDescent="0.3">
      <c r="A943" s="161">
        <v>933</v>
      </c>
      <c r="B943" s="118"/>
      <c r="C943" s="118"/>
      <c r="D943" s="118"/>
      <c r="E943" s="118"/>
      <c r="F943" s="118"/>
      <c r="G943" s="118"/>
      <c r="I943" s="118"/>
      <c r="J943" s="118"/>
      <c r="K943" s="118"/>
      <c r="L943" s="118"/>
      <c r="M943" s="118"/>
      <c r="N943" s="118"/>
      <c r="O943" s="118"/>
      <c r="P943" s="118"/>
      <c r="Q943" s="118"/>
      <c r="R943" s="118"/>
      <c r="T943" s="118"/>
      <c r="V943" s="118"/>
      <c r="W943" s="118"/>
      <c r="X943" s="118"/>
      <c r="Z943" s="118"/>
      <c r="AB943" s="118"/>
      <c r="AC943" s="118"/>
      <c r="AD943" s="118"/>
      <c r="AE943" s="161">
        <f t="shared" si="17"/>
        <v>0</v>
      </c>
      <c r="AG943" s="118"/>
      <c r="AI943" s="183"/>
      <c r="AK943" s="183"/>
      <c r="AM943" s="118"/>
    </row>
    <row r="944" spans="1:39" x14ac:dyDescent="0.3">
      <c r="A944" s="161">
        <v>934</v>
      </c>
      <c r="B944" s="118"/>
      <c r="C944" s="118"/>
      <c r="D944" s="118"/>
      <c r="E944" s="118"/>
      <c r="F944" s="118"/>
      <c r="G944" s="118"/>
      <c r="I944" s="118"/>
      <c r="J944" s="118"/>
      <c r="K944" s="118"/>
      <c r="L944" s="118"/>
      <c r="M944" s="118"/>
      <c r="N944" s="118"/>
      <c r="O944" s="118"/>
      <c r="P944" s="118"/>
      <c r="Q944" s="118"/>
      <c r="R944" s="118"/>
      <c r="T944" s="118"/>
      <c r="V944" s="118"/>
      <c r="W944" s="118"/>
      <c r="X944" s="118"/>
      <c r="Z944" s="118"/>
      <c r="AB944" s="118"/>
      <c r="AC944" s="118"/>
      <c r="AD944" s="118"/>
      <c r="AE944" s="161">
        <f t="shared" si="17"/>
        <v>0</v>
      </c>
      <c r="AG944" s="118"/>
      <c r="AI944" s="183"/>
      <c r="AK944" s="183"/>
      <c r="AM944" s="118"/>
    </row>
    <row r="945" spans="1:39" x14ac:dyDescent="0.3">
      <c r="A945" s="161">
        <v>935</v>
      </c>
      <c r="B945" s="118"/>
      <c r="C945" s="118"/>
      <c r="D945" s="118"/>
      <c r="E945" s="118"/>
      <c r="F945" s="118"/>
      <c r="G945" s="118"/>
      <c r="I945" s="118"/>
      <c r="J945" s="118"/>
      <c r="K945" s="118"/>
      <c r="L945" s="118"/>
      <c r="M945" s="118"/>
      <c r="N945" s="118"/>
      <c r="O945" s="118"/>
      <c r="P945" s="118"/>
      <c r="Q945" s="118"/>
      <c r="R945" s="118"/>
      <c r="T945" s="118"/>
      <c r="V945" s="118"/>
      <c r="W945" s="118"/>
      <c r="X945" s="118"/>
      <c r="Z945" s="118"/>
      <c r="AB945" s="118"/>
      <c r="AC945" s="118"/>
      <c r="AD945" s="118"/>
      <c r="AE945" s="161">
        <f t="shared" si="17"/>
        <v>0</v>
      </c>
      <c r="AG945" s="118"/>
      <c r="AI945" s="183"/>
      <c r="AK945" s="183"/>
      <c r="AM945" s="118"/>
    </row>
    <row r="946" spans="1:39" x14ac:dyDescent="0.3">
      <c r="A946" s="161">
        <v>936</v>
      </c>
      <c r="B946" s="118"/>
      <c r="C946" s="118"/>
      <c r="D946" s="118"/>
      <c r="E946" s="118"/>
      <c r="F946" s="118"/>
      <c r="G946" s="118"/>
      <c r="I946" s="118"/>
      <c r="J946" s="118"/>
      <c r="K946" s="118"/>
      <c r="L946" s="118"/>
      <c r="M946" s="118"/>
      <c r="N946" s="118"/>
      <c r="O946" s="118"/>
      <c r="P946" s="118"/>
      <c r="Q946" s="118"/>
      <c r="R946" s="118"/>
      <c r="T946" s="118"/>
      <c r="V946" s="118"/>
      <c r="W946" s="118"/>
      <c r="X946" s="118"/>
      <c r="Z946" s="118"/>
      <c r="AB946" s="118"/>
      <c r="AC946" s="118"/>
      <c r="AD946" s="118"/>
      <c r="AE946" s="161">
        <f t="shared" si="17"/>
        <v>0</v>
      </c>
      <c r="AG946" s="118"/>
      <c r="AI946" s="183"/>
      <c r="AK946" s="183"/>
      <c r="AM946" s="118"/>
    </row>
    <row r="947" spans="1:39" x14ac:dyDescent="0.3">
      <c r="A947" s="161">
        <v>937</v>
      </c>
      <c r="B947" s="118"/>
      <c r="C947" s="118"/>
      <c r="D947" s="118"/>
      <c r="E947" s="118"/>
      <c r="F947" s="118"/>
      <c r="G947" s="118"/>
      <c r="I947" s="118"/>
      <c r="J947" s="118"/>
      <c r="K947" s="118"/>
      <c r="L947" s="118"/>
      <c r="M947" s="118"/>
      <c r="N947" s="118"/>
      <c r="O947" s="118"/>
      <c r="P947" s="118"/>
      <c r="Q947" s="118"/>
      <c r="R947" s="118"/>
      <c r="T947" s="118"/>
      <c r="V947" s="118"/>
      <c r="W947" s="118"/>
      <c r="X947" s="118"/>
      <c r="Z947" s="118"/>
      <c r="AB947" s="118"/>
      <c r="AC947" s="118"/>
      <c r="AD947" s="118"/>
      <c r="AE947" s="161">
        <f t="shared" si="17"/>
        <v>0</v>
      </c>
      <c r="AG947" s="118"/>
      <c r="AI947" s="183"/>
      <c r="AK947" s="183"/>
      <c r="AM947" s="118"/>
    </row>
    <row r="948" spans="1:39" x14ac:dyDescent="0.3">
      <c r="A948" s="161">
        <v>938</v>
      </c>
      <c r="B948" s="118"/>
      <c r="C948" s="118"/>
      <c r="D948" s="118"/>
      <c r="E948" s="118"/>
      <c r="F948" s="118"/>
      <c r="G948" s="118"/>
      <c r="I948" s="118"/>
      <c r="J948" s="118"/>
      <c r="K948" s="118"/>
      <c r="L948" s="118"/>
      <c r="M948" s="118"/>
      <c r="N948" s="118"/>
      <c r="O948" s="118"/>
      <c r="P948" s="118"/>
      <c r="Q948" s="118"/>
      <c r="R948" s="118"/>
      <c r="T948" s="118"/>
      <c r="V948" s="118"/>
      <c r="W948" s="118"/>
      <c r="X948" s="118"/>
      <c r="Z948" s="118"/>
      <c r="AB948" s="118"/>
      <c r="AC948" s="118"/>
      <c r="AD948" s="118"/>
      <c r="AE948" s="161">
        <f t="shared" si="17"/>
        <v>0</v>
      </c>
      <c r="AG948" s="118"/>
      <c r="AI948" s="183"/>
      <c r="AK948" s="183"/>
      <c r="AM948" s="118"/>
    </row>
    <row r="949" spans="1:39" x14ac:dyDescent="0.3">
      <c r="A949" s="161">
        <v>939</v>
      </c>
      <c r="B949" s="118"/>
      <c r="C949" s="118"/>
      <c r="D949" s="118"/>
      <c r="E949" s="118"/>
      <c r="F949" s="118"/>
      <c r="G949" s="118"/>
      <c r="I949" s="118"/>
      <c r="J949" s="118"/>
      <c r="K949" s="118"/>
      <c r="L949" s="118"/>
      <c r="M949" s="118"/>
      <c r="N949" s="118"/>
      <c r="O949" s="118"/>
      <c r="P949" s="118"/>
      <c r="Q949" s="118"/>
      <c r="R949" s="118"/>
      <c r="T949" s="118"/>
      <c r="V949" s="118"/>
      <c r="W949" s="118"/>
      <c r="X949" s="118"/>
      <c r="Z949" s="118"/>
      <c r="AB949" s="118"/>
      <c r="AC949" s="118"/>
      <c r="AD949" s="118"/>
      <c r="AE949" s="161">
        <f t="shared" si="17"/>
        <v>0</v>
      </c>
      <c r="AG949" s="118"/>
      <c r="AI949" s="183"/>
      <c r="AK949" s="183"/>
      <c r="AM949" s="118"/>
    </row>
    <row r="950" spans="1:39" x14ac:dyDescent="0.3">
      <c r="A950" s="161">
        <v>940</v>
      </c>
      <c r="B950" s="118"/>
      <c r="C950" s="118"/>
      <c r="D950" s="118"/>
      <c r="E950" s="118"/>
      <c r="F950" s="118"/>
      <c r="G950" s="118"/>
      <c r="I950" s="118"/>
      <c r="J950" s="118"/>
      <c r="K950" s="118"/>
      <c r="L950" s="118"/>
      <c r="M950" s="118"/>
      <c r="N950" s="118"/>
      <c r="O950" s="118"/>
      <c r="P950" s="118"/>
      <c r="Q950" s="118"/>
      <c r="R950" s="118"/>
      <c r="T950" s="118"/>
      <c r="V950" s="118"/>
      <c r="W950" s="118"/>
      <c r="X950" s="118"/>
      <c r="Z950" s="118"/>
      <c r="AB950" s="118"/>
      <c r="AC950" s="118"/>
      <c r="AD950" s="118"/>
      <c r="AE950" s="161">
        <f t="shared" si="17"/>
        <v>0</v>
      </c>
      <c r="AG950" s="118"/>
      <c r="AI950" s="183"/>
      <c r="AK950" s="183"/>
      <c r="AM950" s="118"/>
    </row>
    <row r="951" spans="1:39" x14ac:dyDescent="0.3">
      <c r="A951" s="161">
        <v>941</v>
      </c>
      <c r="B951" s="118"/>
      <c r="C951" s="118"/>
      <c r="D951" s="118"/>
      <c r="E951" s="118"/>
      <c r="F951" s="118"/>
      <c r="G951" s="118"/>
      <c r="I951" s="118"/>
      <c r="J951" s="118"/>
      <c r="K951" s="118"/>
      <c r="L951" s="118"/>
      <c r="M951" s="118"/>
      <c r="N951" s="118"/>
      <c r="O951" s="118"/>
      <c r="P951" s="118"/>
      <c r="Q951" s="118"/>
      <c r="R951" s="118"/>
      <c r="T951" s="118"/>
      <c r="V951" s="118"/>
      <c r="W951" s="118"/>
      <c r="X951" s="118"/>
      <c r="Z951" s="118"/>
      <c r="AB951" s="118"/>
      <c r="AC951" s="118"/>
      <c r="AD951" s="118"/>
      <c r="AE951" s="161">
        <f t="shared" si="17"/>
        <v>0</v>
      </c>
      <c r="AG951" s="118"/>
      <c r="AI951" s="183"/>
      <c r="AK951" s="183"/>
      <c r="AM951" s="118"/>
    </row>
    <row r="952" spans="1:39" x14ac:dyDescent="0.3">
      <c r="A952" s="161">
        <v>942</v>
      </c>
      <c r="B952" s="118"/>
      <c r="C952" s="118"/>
      <c r="D952" s="118"/>
      <c r="E952" s="118"/>
      <c r="F952" s="118"/>
      <c r="G952" s="118"/>
      <c r="I952" s="118"/>
      <c r="J952" s="118"/>
      <c r="K952" s="118"/>
      <c r="L952" s="118"/>
      <c r="M952" s="118"/>
      <c r="N952" s="118"/>
      <c r="O952" s="118"/>
      <c r="P952" s="118"/>
      <c r="Q952" s="118"/>
      <c r="R952" s="118"/>
      <c r="T952" s="118"/>
      <c r="V952" s="118"/>
      <c r="W952" s="118"/>
      <c r="X952" s="118"/>
      <c r="Z952" s="118"/>
      <c r="AB952" s="118"/>
      <c r="AC952" s="118"/>
      <c r="AD952" s="118"/>
      <c r="AE952" s="161">
        <f t="shared" si="17"/>
        <v>0</v>
      </c>
      <c r="AG952" s="118"/>
      <c r="AI952" s="183"/>
      <c r="AK952" s="183"/>
      <c r="AM952" s="118"/>
    </row>
    <row r="953" spans="1:39" x14ac:dyDescent="0.3">
      <c r="A953" s="161">
        <v>943</v>
      </c>
      <c r="B953" s="118"/>
      <c r="C953" s="118"/>
      <c r="D953" s="118"/>
      <c r="E953" s="118"/>
      <c r="F953" s="118"/>
      <c r="G953" s="118"/>
      <c r="I953" s="118"/>
      <c r="J953" s="118"/>
      <c r="K953" s="118"/>
      <c r="L953" s="118"/>
      <c r="M953" s="118"/>
      <c r="N953" s="118"/>
      <c r="O953" s="118"/>
      <c r="P953" s="118"/>
      <c r="Q953" s="118"/>
      <c r="R953" s="118"/>
      <c r="T953" s="118"/>
      <c r="V953" s="118"/>
      <c r="W953" s="118"/>
      <c r="X953" s="118"/>
      <c r="Z953" s="118"/>
      <c r="AB953" s="118"/>
      <c r="AC953" s="118"/>
      <c r="AD953" s="118"/>
      <c r="AE953" s="161">
        <f t="shared" si="17"/>
        <v>0</v>
      </c>
      <c r="AG953" s="118"/>
      <c r="AI953" s="183"/>
      <c r="AK953" s="183"/>
      <c r="AM953" s="118"/>
    </row>
    <row r="954" spans="1:39" x14ac:dyDescent="0.3">
      <c r="A954" s="161">
        <v>944</v>
      </c>
      <c r="B954" s="118"/>
      <c r="C954" s="118"/>
      <c r="D954" s="118"/>
      <c r="E954" s="118"/>
      <c r="F954" s="118"/>
      <c r="G954" s="118"/>
      <c r="I954" s="118"/>
      <c r="J954" s="118"/>
      <c r="K954" s="118"/>
      <c r="L954" s="118"/>
      <c r="M954" s="118"/>
      <c r="N954" s="118"/>
      <c r="O954" s="118"/>
      <c r="P954" s="118"/>
      <c r="Q954" s="118"/>
      <c r="R954" s="118"/>
      <c r="T954" s="118"/>
      <c r="V954" s="118"/>
      <c r="W954" s="118"/>
      <c r="X954" s="118"/>
      <c r="Z954" s="118"/>
      <c r="AB954" s="118"/>
      <c r="AC954" s="118"/>
      <c r="AD954" s="118"/>
      <c r="AE954" s="161">
        <f t="shared" si="17"/>
        <v>0</v>
      </c>
      <c r="AG954" s="118"/>
      <c r="AI954" s="183"/>
      <c r="AK954" s="183"/>
      <c r="AM954" s="118"/>
    </row>
    <row r="955" spans="1:39" x14ac:dyDescent="0.3">
      <c r="A955" s="161">
        <v>945</v>
      </c>
      <c r="B955" s="118"/>
      <c r="C955" s="118"/>
      <c r="D955" s="118"/>
      <c r="E955" s="118"/>
      <c r="F955" s="118"/>
      <c r="G955" s="118"/>
      <c r="I955" s="118"/>
      <c r="J955" s="118"/>
      <c r="K955" s="118"/>
      <c r="L955" s="118"/>
      <c r="M955" s="118"/>
      <c r="N955" s="118"/>
      <c r="O955" s="118"/>
      <c r="P955" s="118"/>
      <c r="Q955" s="118"/>
      <c r="R955" s="118"/>
      <c r="T955" s="118"/>
      <c r="V955" s="118"/>
      <c r="W955" s="118"/>
      <c r="X955" s="118"/>
      <c r="Z955" s="118"/>
      <c r="AB955" s="118"/>
      <c r="AC955" s="118"/>
      <c r="AD955" s="118"/>
      <c r="AE955" s="161">
        <f t="shared" si="17"/>
        <v>0</v>
      </c>
      <c r="AG955" s="118"/>
      <c r="AI955" s="183"/>
      <c r="AK955" s="183"/>
      <c r="AM955" s="118"/>
    </row>
    <row r="956" spans="1:39" x14ac:dyDescent="0.3">
      <c r="A956" s="161">
        <v>946</v>
      </c>
      <c r="B956" s="118"/>
      <c r="C956" s="118"/>
      <c r="D956" s="118"/>
      <c r="E956" s="118"/>
      <c r="F956" s="118"/>
      <c r="G956" s="118"/>
      <c r="I956" s="118"/>
      <c r="J956" s="118"/>
      <c r="K956" s="118"/>
      <c r="L956" s="118"/>
      <c r="M956" s="118"/>
      <c r="N956" s="118"/>
      <c r="O956" s="118"/>
      <c r="P956" s="118"/>
      <c r="Q956" s="118"/>
      <c r="R956" s="118"/>
      <c r="T956" s="118"/>
      <c r="V956" s="118"/>
      <c r="W956" s="118"/>
      <c r="X956" s="118"/>
      <c r="Z956" s="118"/>
      <c r="AB956" s="118"/>
      <c r="AC956" s="118"/>
      <c r="AD956" s="118"/>
      <c r="AE956" s="161">
        <f t="shared" si="17"/>
        <v>0</v>
      </c>
      <c r="AG956" s="118"/>
      <c r="AI956" s="183"/>
      <c r="AK956" s="183"/>
      <c r="AM956" s="118"/>
    </row>
    <row r="957" spans="1:39" x14ac:dyDescent="0.3">
      <c r="A957" s="161">
        <v>947</v>
      </c>
      <c r="B957" s="118"/>
      <c r="C957" s="118"/>
      <c r="D957" s="118"/>
      <c r="E957" s="118"/>
      <c r="F957" s="118"/>
      <c r="G957" s="118"/>
      <c r="I957" s="118"/>
      <c r="J957" s="118"/>
      <c r="K957" s="118"/>
      <c r="L957" s="118"/>
      <c r="M957" s="118"/>
      <c r="N957" s="118"/>
      <c r="O957" s="118"/>
      <c r="P957" s="118"/>
      <c r="Q957" s="118"/>
      <c r="R957" s="118"/>
      <c r="T957" s="118"/>
      <c r="V957" s="118"/>
      <c r="W957" s="118"/>
      <c r="X957" s="118"/>
      <c r="Z957" s="118"/>
      <c r="AB957" s="118"/>
      <c r="AC957" s="118"/>
      <c r="AD957" s="118"/>
      <c r="AE957" s="161">
        <f t="shared" si="17"/>
        <v>0</v>
      </c>
      <c r="AG957" s="118"/>
      <c r="AI957" s="183"/>
      <c r="AK957" s="183"/>
      <c r="AM957" s="118"/>
    </row>
    <row r="958" spans="1:39" x14ac:dyDescent="0.3">
      <c r="A958" s="161">
        <v>948</v>
      </c>
      <c r="B958" s="118"/>
      <c r="C958" s="118"/>
      <c r="D958" s="118"/>
      <c r="E958" s="118"/>
      <c r="F958" s="118"/>
      <c r="G958" s="118"/>
      <c r="I958" s="118"/>
      <c r="J958" s="118"/>
      <c r="K958" s="118"/>
      <c r="L958" s="118"/>
      <c r="M958" s="118"/>
      <c r="N958" s="118"/>
      <c r="O958" s="118"/>
      <c r="P958" s="118"/>
      <c r="Q958" s="118"/>
      <c r="R958" s="118"/>
      <c r="T958" s="118"/>
      <c r="V958" s="118"/>
      <c r="W958" s="118"/>
      <c r="X958" s="118"/>
      <c r="Z958" s="118"/>
      <c r="AB958" s="118"/>
      <c r="AC958" s="118"/>
      <c r="AD958" s="118"/>
      <c r="AE958" s="161">
        <f t="shared" si="17"/>
        <v>0</v>
      </c>
      <c r="AG958" s="118"/>
      <c r="AI958" s="183"/>
      <c r="AK958" s="183"/>
      <c r="AM958" s="118"/>
    </row>
    <row r="959" spans="1:39" x14ac:dyDescent="0.3">
      <c r="A959" s="161">
        <v>949</v>
      </c>
      <c r="B959" s="118"/>
      <c r="C959" s="118"/>
      <c r="D959" s="118"/>
      <c r="E959" s="118"/>
      <c r="F959" s="118"/>
      <c r="G959" s="118"/>
      <c r="I959" s="118"/>
      <c r="J959" s="118"/>
      <c r="K959" s="118"/>
      <c r="L959" s="118"/>
      <c r="M959" s="118"/>
      <c r="N959" s="118"/>
      <c r="O959" s="118"/>
      <c r="P959" s="118"/>
      <c r="Q959" s="118"/>
      <c r="R959" s="118"/>
      <c r="T959" s="118"/>
      <c r="V959" s="118"/>
      <c r="W959" s="118"/>
      <c r="X959" s="118"/>
      <c r="Z959" s="118"/>
      <c r="AB959" s="118"/>
      <c r="AC959" s="118"/>
      <c r="AD959" s="118"/>
      <c r="AE959" s="161">
        <f t="shared" si="17"/>
        <v>0</v>
      </c>
      <c r="AG959" s="118"/>
      <c r="AI959" s="183"/>
      <c r="AK959" s="183"/>
      <c r="AM959" s="118"/>
    </row>
    <row r="960" spans="1:39" x14ac:dyDescent="0.3">
      <c r="A960" s="161">
        <v>950</v>
      </c>
      <c r="B960" s="118"/>
      <c r="C960" s="118"/>
      <c r="D960" s="118"/>
      <c r="E960" s="118"/>
      <c r="F960" s="118"/>
      <c r="G960" s="118"/>
      <c r="I960" s="118"/>
      <c r="J960" s="118"/>
      <c r="K960" s="118"/>
      <c r="L960" s="118"/>
      <c r="M960" s="118"/>
      <c r="N960" s="118"/>
      <c r="O960" s="118"/>
      <c r="P960" s="118"/>
      <c r="Q960" s="118"/>
      <c r="R960" s="118"/>
      <c r="T960" s="118"/>
      <c r="V960" s="118"/>
      <c r="W960" s="118"/>
      <c r="X960" s="118"/>
      <c r="Z960" s="118"/>
      <c r="AB960" s="118"/>
      <c r="AC960" s="118"/>
      <c r="AD960" s="118"/>
      <c r="AE960" s="161">
        <f t="shared" si="17"/>
        <v>0</v>
      </c>
      <c r="AG960" s="118"/>
      <c r="AI960" s="183"/>
      <c r="AK960" s="183"/>
      <c r="AM960" s="118"/>
    </row>
    <row r="961" spans="1:39" x14ac:dyDescent="0.3">
      <c r="A961" s="161">
        <v>951</v>
      </c>
      <c r="B961" s="118"/>
      <c r="C961" s="118"/>
      <c r="D961" s="118"/>
      <c r="E961" s="118"/>
      <c r="F961" s="118"/>
      <c r="G961" s="118"/>
      <c r="I961" s="118"/>
      <c r="J961" s="118"/>
      <c r="K961" s="118"/>
      <c r="L961" s="118"/>
      <c r="M961" s="118"/>
      <c r="N961" s="118"/>
      <c r="O961" s="118"/>
      <c r="P961" s="118"/>
      <c r="Q961" s="118"/>
      <c r="R961" s="118"/>
      <c r="T961" s="118"/>
      <c r="V961" s="118"/>
      <c r="W961" s="118"/>
      <c r="X961" s="118"/>
      <c r="Z961" s="118"/>
      <c r="AB961" s="118"/>
      <c r="AC961" s="118"/>
      <c r="AD961" s="118"/>
      <c r="AE961" s="161">
        <f t="shared" si="17"/>
        <v>0</v>
      </c>
      <c r="AG961" s="118"/>
      <c r="AI961" s="183"/>
      <c r="AK961" s="183"/>
      <c r="AM961" s="118"/>
    </row>
    <row r="962" spans="1:39" x14ac:dyDescent="0.3">
      <c r="A962" s="161">
        <v>952</v>
      </c>
      <c r="B962" s="118"/>
      <c r="C962" s="118"/>
      <c r="D962" s="118"/>
      <c r="E962" s="118"/>
      <c r="F962" s="118"/>
      <c r="G962" s="118"/>
      <c r="I962" s="118"/>
      <c r="J962" s="118"/>
      <c r="K962" s="118"/>
      <c r="L962" s="118"/>
      <c r="M962" s="118"/>
      <c r="N962" s="118"/>
      <c r="O962" s="118"/>
      <c r="P962" s="118"/>
      <c r="Q962" s="118"/>
      <c r="R962" s="118"/>
      <c r="T962" s="118"/>
      <c r="V962" s="118"/>
      <c r="W962" s="118"/>
      <c r="X962" s="118"/>
      <c r="Z962" s="118"/>
      <c r="AB962" s="118"/>
      <c r="AC962" s="118"/>
      <c r="AD962" s="118"/>
      <c r="AE962" s="161">
        <f t="shared" si="17"/>
        <v>0</v>
      </c>
      <c r="AG962" s="118"/>
      <c r="AI962" s="183"/>
      <c r="AK962" s="183"/>
      <c r="AM962" s="118"/>
    </row>
    <row r="963" spans="1:39" x14ac:dyDescent="0.3">
      <c r="A963" s="161">
        <v>953</v>
      </c>
      <c r="B963" s="118"/>
      <c r="C963" s="118"/>
      <c r="D963" s="118"/>
      <c r="E963" s="118"/>
      <c r="F963" s="118"/>
      <c r="G963" s="118"/>
      <c r="I963" s="118"/>
      <c r="J963" s="118"/>
      <c r="K963" s="118"/>
      <c r="L963" s="118"/>
      <c r="M963" s="118"/>
      <c r="N963" s="118"/>
      <c r="O963" s="118"/>
      <c r="P963" s="118"/>
      <c r="Q963" s="118"/>
      <c r="R963" s="118"/>
      <c r="T963" s="118"/>
      <c r="V963" s="118"/>
      <c r="W963" s="118"/>
      <c r="X963" s="118"/>
      <c r="Z963" s="118"/>
      <c r="AB963" s="118"/>
      <c r="AC963" s="118"/>
      <c r="AD963" s="118"/>
      <c r="AE963" s="161">
        <f t="shared" si="17"/>
        <v>0</v>
      </c>
      <c r="AG963" s="118"/>
      <c r="AI963" s="183"/>
      <c r="AK963" s="183"/>
      <c r="AM963" s="118"/>
    </row>
    <row r="964" spans="1:39" x14ac:dyDescent="0.3">
      <c r="A964" s="161">
        <v>954</v>
      </c>
      <c r="B964" s="118"/>
      <c r="C964" s="118"/>
      <c r="D964" s="118"/>
      <c r="E964" s="118"/>
      <c r="F964" s="118"/>
      <c r="G964" s="118"/>
      <c r="I964" s="118"/>
      <c r="J964" s="118"/>
      <c r="K964" s="118"/>
      <c r="L964" s="118"/>
      <c r="M964" s="118"/>
      <c r="N964" s="118"/>
      <c r="O964" s="118"/>
      <c r="P964" s="118"/>
      <c r="Q964" s="118"/>
      <c r="R964" s="118"/>
      <c r="T964" s="118"/>
      <c r="V964" s="118"/>
      <c r="W964" s="118"/>
      <c r="X964" s="118"/>
      <c r="Z964" s="118"/>
      <c r="AB964" s="118"/>
      <c r="AC964" s="118"/>
      <c r="AD964" s="118"/>
      <c r="AE964" s="161">
        <f t="shared" si="17"/>
        <v>0</v>
      </c>
      <c r="AG964" s="118"/>
      <c r="AI964" s="183"/>
      <c r="AK964" s="183"/>
      <c r="AM964" s="118"/>
    </row>
    <row r="965" spans="1:39" x14ac:dyDescent="0.3">
      <c r="A965" s="161">
        <v>955</v>
      </c>
      <c r="B965" s="118"/>
      <c r="C965" s="118"/>
      <c r="D965" s="118"/>
      <c r="E965" s="118"/>
      <c r="F965" s="118"/>
      <c r="G965" s="118"/>
      <c r="I965" s="118"/>
      <c r="J965" s="118"/>
      <c r="K965" s="118"/>
      <c r="L965" s="118"/>
      <c r="M965" s="118"/>
      <c r="N965" s="118"/>
      <c r="O965" s="118"/>
      <c r="P965" s="118"/>
      <c r="Q965" s="118"/>
      <c r="R965" s="118"/>
      <c r="T965" s="118"/>
      <c r="V965" s="118"/>
      <c r="W965" s="118"/>
      <c r="X965" s="118"/>
      <c r="Z965" s="118"/>
      <c r="AB965" s="118"/>
      <c r="AC965" s="118"/>
      <c r="AD965" s="118"/>
      <c r="AE965" s="161">
        <f t="shared" si="17"/>
        <v>0</v>
      </c>
      <c r="AG965" s="118"/>
      <c r="AI965" s="183"/>
      <c r="AK965" s="183"/>
      <c r="AM965" s="118"/>
    </row>
    <row r="966" spans="1:39" x14ac:dyDescent="0.3">
      <c r="A966" s="161">
        <v>956</v>
      </c>
      <c r="B966" s="118"/>
      <c r="C966" s="118"/>
      <c r="D966" s="118"/>
      <c r="E966" s="118"/>
      <c r="F966" s="118"/>
      <c r="G966" s="118"/>
      <c r="I966" s="118"/>
      <c r="J966" s="118"/>
      <c r="K966" s="118"/>
      <c r="L966" s="118"/>
      <c r="M966" s="118"/>
      <c r="N966" s="118"/>
      <c r="O966" s="118"/>
      <c r="P966" s="118"/>
      <c r="Q966" s="118"/>
      <c r="R966" s="118"/>
      <c r="T966" s="118"/>
      <c r="V966" s="118"/>
      <c r="W966" s="118"/>
      <c r="X966" s="118"/>
      <c r="Z966" s="118"/>
      <c r="AB966" s="118"/>
      <c r="AC966" s="118"/>
      <c r="AD966" s="118"/>
      <c r="AE966" s="161">
        <f t="shared" si="17"/>
        <v>0</v>
      </c>
      <c r="AG966" s="118"/>
      <c r="AI966" s="183"/>
      <c r="AK966" s="183"/>
      <c r="AM966" s="118"/>
    </row>
    <row r="967" spans="1:39" x14ac:dyDescent="0.3">
      <c r="A967" s="161">
        <v>957</v>
      </c>
      <c r="B967" s="118"/>
      <c r="C967" s="118"/>
      <c r="D967" s="118"/>
      <c r="E967" s="118"/>
      <c r="F967" s="118"/>
      <c r="G967" s="118"/>
      <c r="I967" s="118"/>
      <c r="J967" s="118"/>
      <c r="K967" s="118"/>
      <c r="L967" s="118"/>
      <c r="M967" s="118"/>
      <c r="N967" s="118"/>
      <c r="O967" s="118"/>
      <c r="P967" s="118"/>
      <c r="Q967" s="118"/>
      <c r="R967" s="118"/>
      <c r="T967" s="118"/>
      <c r="V967" s="118"/>
      <c r="W967" s="118"/>
      <c r="X967" s="118"/>
      <c r="Z967" s="118"/>
      <c r="AB967" s="118"/>
      <c r="AC967" s="118"/>
      <c r="AD967" s="118"/>
      <c r="AE967" s="161">
        <f t="shared" si="17"/>
        <v>0</v>
      </c>
      <c r="AG967" s="118"/>
      <c r="AI967" s="183"/>
      <c r="AK967" s="183"/>
      <c r="AM967" s="118"/>
    </row>
    <row r="968" spans="1:39" x14ac:dyDescent="0.3">
      <c r="A968" s="161">
        <v>958</v>
      </c>
      <c r="B968" s="118"/>
      <c r="C968" s="118"/>
      <c r="D968" s="118"/>
      <c r="E968" s="118"/>
      <c r="F968" s="118"/>
      <c r="G968" s="118"/>
      <c r="I968" s="118"/>
      <c r="J968" s="118"/>
      <c r="K968" s="118"/>
      <c r="L968" s="118"/>
      <c r="M968" s="118"/>
      <c r="N968" s="118"/>
      <c r="O968" s="118"/>
      <c r="P968" s="118"/>
      <c r="Q968" s="118"/>
      <c r="R968" s="118"/>
      <c r="T968" s="118"/>
      <c r="V968" s="118"/>
      <c r="W968" s="118"/>
      <c r="X968" s="118"/>
      <c r="Z968" s="118"/>
      <c r="AB968" s="118"/>
      <c r="AC968" s="118"/>
      <c r="AD968" s="118"/>
      <c r="AE968" s="161">
        <f t="shared" si="17"/>
        <v>0</v>
      </c>
      <c r="AG968" s="118"/>
      <c r="AI968" s="183"/>
      <c r="AK968" s="183"/>
      <c r="AM968" s="118"/>
    </row>
    <row r="969" spans="1:39" x14ac:dyDescent="0.3">
      <c r="A969" s="161">
        <v>959</v>
      </c>
      <c r="B969" s="118"/>
      <c r="C969" s="118"/>
      <c r="D969" s="118"/>
      <c r="E969" s="118"/>
      <c r="F969" s="118"/>
      <c r="G969" s="118"/>
      <c r="I969" s="118"/>
      <c r="J969" s="118"/>
      <c r="K969" s="118"/>
      <c r="L969" s="118"/>
      <c r="M969" s="118"/>
      <c r="N969" s="118"/>
      <c r="O969" s="118"/>
      <c r="P969" s="118"/>
      <c r="Q969" s="118"/>
      <c r="R969" s="118"/>
      <c r="T969" s="118"/>
      <c r="V969" s="118"/>
      <c r="W969" s="118"/>
      <c r="X969" s="118"/>
      <c r="Z969" s="118"/>
      <c r="AB969" s="118"/>
      <c r="AC969" s="118"/>
      <c r="AD969" s="118"/>
      <c r="AE969" s="161">
        <f t="shared" si="17"/>
        <v>0</v>
      </c>
      <c r="AG969" s="118"/>
      <c r="AI969" s="183"/>
      <c r="AK969" s="183"/>
      <c r="AM969" s="118"/>
    </row>
    <row r="970" spans="1:39" x14ac:dyDescent="0.3">
      <c r="A970" s="161">
        <v>960</v>
      </c>
      <c r="B970" s="118"/>
      <c r="C970" s="118"/>
      <c r="D970" s="118"/>
      <c r="E970" s="118"/>
      <c r="F970" s="118"/>
      <c r="G970" s="118"/>
      <c r="I970" s="118"/>
      <c r="J970" s="118"/>
      <c r="K970" s="118"/>
      <c r="L970" s="118"/>
      <c r="M970" s="118"/>
      <c r="N970" s="118"/>
      <c r="O970" s="118"/>
      <c r="P970" s="118"/>
      <c r="Q970" s="118"/>
      <c r="R970" s="118"/>
      <c r="T970" s="118"/>
      <c r="V970" s="118"/>
      <c r="W970" s="118"/>
      <c r="X970" s="118"/>
      <c r="Z970" s="118"/>
      <c r="AB970" s="118"/>
      <c r="AC970" s="118"/>
      <c r="AD970" s="118"/>
      <c r="AE970" s="161">
        <f t="shared" si="17"/>
        <v>0</v>
      </c>
      <c r="AG970" s="118"/>
      <c r="AI970" s="183"/>
      <c r="AK970" s="183"/>
      <c r="AM970" s="118"/>
    </row>
    <row r="971" spans="1:39" x14ac:dyDescent="0.3">
      <c r="A971" s="161">
        <v>961</v>
      </c>
      <c r="B971" s="118"/>
      <c r="C971" s="118"/>
      <c r="D971" s="118"/>
      <c r="E971" s="118"/>
      <c r="F971" s="118"/>
      <c r="G971" s="118"/>
      <c r="I971" s="118"/>
      <c r="J971" s="118"/>
      <c r="K971" s="118"/>
      <c r="L971" s="118"/>
      <c r="M971" s="118"/>
      <c r="N971" s="118"/>
      <c r="O971" s="118"/>
      <c r="P971" s="118"/>
      <c r="Q971" s="118"/>
      <c r="R971" s="118"/>
      <c r="T971" s="118"/>
      <c r="V971" s="118"/>
      <c r="W971" s="118"/>
      <c r="X971" s="118"/>
      <c r="Z971" s="118"/>
      <c r="AB971" s="118"/>
      <c r="AC971" s="118"/>
      <c r="AD971" s="118"/>
      <c r="AE971" s="161">
        <f t="shared" ref="AE971:AE1007" si="18">IF(E971=0,D971,0)</f>
        <v>0</v>
      </c>
      <c r="AG971" s="118"/>
      <c r="AI971" s="183"/>
      <c r="AK971" s="183"/>
      <c r="AM971" s="118"/>
    </row>
    <row r="972" spans="1:39" x14ac:dyDescent="0.3">
      <c r="A972" s="161">
        <v>962</v>
      </c>
      <c r="B972" s="118"/>
      <c r="C972" s="118"/>
      <c r="D972" s="118"/>
      <c r="E972" s="118"/>
      <c r="F972" s="118"/>
      <c r="G972" s="118"/>
      <c r="I972" s="118"/>
      <c r="J972" s="118"/>
      <c r="K972" s="118"/>
      <c r="L972" s="118"/>
      <c r="M972" s="118"/>
      <c r="N972" s="118"/>
      <c r="O972" s="118"/>
      <c r="P972" s="118"/>
      <c r="Q972" s="118"/>
      <c r="R972" s="118"/>
      <c r="T972" s="118"/>
      <c r="V972" s="118"/>
      <c r="W972" s="118"/>
      <c r="X972" s="118"/>
      <c r="Z972" s="118"/>
      <c r="AB972" s="118"/>
      <c r="AC972" s="118"/>
      <c r="AD972" s="118"/>
      <c r="AE972" s="161">
        <f t="shared" si="18"/>
        <v>0</v>
      </c>
      <c r="AG972" s="118"/>
      <c r="AI972" s="183"/>
      <c r="AK972" s="183"/>
      <c r="AM972" s="118"/>
    </row>
    <row r="973" spans="1:39" x14ac:dyDescent="0.3">
      <c r="A973" s="161">
        <v>963</v>
      </c>
      <c r="B973" s="118"/>
      <c r="C973" s="118"/>
      <c r="D973" s="118"/>
      <c r="E973" s="118"/>
      <c r="F973" s="118"/>
      <c r="G973" s="118"/>
      <c r="I973" s="118"/>
      <c r="J973" s="118"/>
      <c r="K973" s="118"/>
      <c r="L973" s="118"/>
      <c r="M973" s="118"/>
      <c r="N973" s="118"/>
      <c r="O973" s="118"/>
      <c r="P973" s="118"/>
      <c r="Q973" s="118"/>
      <c r="R973" s="118"/>
      <c r="T973" s="118"/>
      <c r="V973" s="118"/>
      <c r="W973" s="118"/>
      <c r="X973" s="118"/>
      <c r="Z973" s="118"/>
      <c r="AB973" s="118"/>
      <c r="AC973" s="118"/>
      <c r="AD973" s="118"/>
      <c r="AE973" s="161">
        <f t="shared" si="18"/>
        <v>0</v>
      </c>
      <c r="AG973" s="118"/>
      <c r="AI973" s="183"/>
      <c r="AK973" s="183"/>
      <c r="AM973" s="118"/>
    </row>
    <row r="974" spans="1:39" x14ac:dyDescent="0.3">
      <c r="A974" s="161">
        <v>964</v>
      </c>
      <c r="B974" s="118"/>
      <c r="C974" s="118"/>
      <c r="D974" s="118"/>
      <c r="E974" s="118"/>
      <c r="F974" s="118"/>
      <c r="G974" s="118"/>
      <c r="I974" s="118"/>
      <c r="J974" s="118"/>
      <c r="K974" s="118"/>
      <c r="L974" s="118"/>
      <c r="M974" s="118"/>
      <c r="N974" s="118"/>
      <c r="O974" s="118"/>
      <c r="P974" s="118"/>
      <c r="Q974" s="118"/>
      <c r="R974" s="118"/>
      <c r="T974" s="118"/>
      <c r="V974" s="118"/>
      <c r="W974" s="118"/>
      <c r="X974" s="118"/>
      <c r="Z974" s="118"/>
      <c r="AB974" s="118"/>
      <c r="AC974" s="118"/>
      <c r="AD974" s="118"/>
      <c r="AE974" s="161">
        <f t="shared" si="18"/>
        <v>0</v>
      </c>
      <c r="AG974" s="118"/>
      <c r="AI974" s="183"/>
      <c r="AK974" s="183"/>
      <c r="AM974" s="118"/>
    </row>
    <row r="975" spans="1:39" x14ac:dyDescent="0.3">
      <c r="A975" s="161">
        <v>965</v>
      </c>
      <c r="B975" s="118"/>
      <c r="C975" s="118"/>
      <c r="D975" s="118"/>
      <c r="E975" s="118"/>
      <c r="F975" s="118"/>
      <c r="G975" s="118"/>
      <c r="I975" s="118"/>
      <c r="J975" s="118"/>
      <c r="K975" s="118"/>
      <c r="L975" s="118"/>
      <c r="M975" s="118"/>
      <c r="N975" s="118"/>
      <c r="O975" s="118"/>
      <c r="P975" s="118"/>
      <c r="Q975" s="118"/>
      <c r="R975" s="118"/>
      <c r="T975" s="118"/>
      <c r="V975" s="118"/>
      <c r="W975" s="118"/>
      <c r="X975" s="118"/>
      <c r="Z975" s="118"/>
      <c r="AB975" s="118"/>
      <c r="AC975" s="118"/>
      <c r="AD975" s="118"/>
      <c r="AE975" s="161">
        <f t="shared" si="18"/>
        <v>0</v>
      </c>
      <c r="AG975" s="118"/>
      <c r="AI975" s="183"/>
      <c r="AK975" s="183"/>
      <c r="AM975" s="118"/>
    </row>
    <row r="976" spans="1:39" x14ac:dyDescent="0.3">
      <c r="A976" s="161">
        <v>966</v>
      </c>
      <c r="B976" s="118"/>
      <c r="C976" s="118"/>
      <c r="D976" s="118"/>
      <c r="E976" s="118"/>
      <c r="F976" s="118"/>
      <c r="G976" s="118"/>
      <c r="I976" s="118"/>
      <c r="J976" s="118"/>
      <c r="K976" s="118"/>
      <c r="L976" s="118"/>
      <c r="M976" s="118"/>
      <c r="N976" s="118"/>
      <c r="O976" s="118"/>
      <c r="P976" s="118"/>
      <c r="Q976" s="118"/>
      <c r="R976" s="118"/>
      <c r="T976" s="118"/>
      <c r="V976" s="118"/>
      <c r="W976" s="118"/>
      <c r="X976" s="118"/>
      <c r="Z976" s="118"/>
      <c r="AB976" s="118"/>
      <c r="AC976" s="118"/>
      <c r="AD976" s="118"/>
      <c r="AE976" s="161">
        <f t="shared" si="18"/>
        <v>0</v>
      </c>
      <c r="AG976" s="118"/>
      <c r="AI976" s="183"/>
      <c r="AK976" s="183"/>
      <c r="AM976" s="118"/>
    </row>
    <row r="977" spans="1:39" x14ac:dyDescent="0.3">
      <c r="A977" s="161">
        <v>967</v>
      </c>
      <c r="B977" s="118"/>
      <c r="C977" s="118"/>
      <c r="D977" s="118"/>
      <c r="E977" s="118"/>
      <c r="F977" s="118"/>
      <c r="G977" s="118"/>
      <c r="I977" s="118"/>
      <c r="J977" s="118"/>
      <c r="K977" s="118"/>
      <c r="L977" s="118"/>
      <c r="M977" s="118"/>
      <c r="N977" s="118"/>
      <c r="O977" s="118"/>
      <c r="P977" s="118"/>
      <c r="Q977" s="118"/>
      <c r="R977" s="118"/>
      <c r="T977" s="118"/>
      <c r="V977" s="118"/>
      <c r="W977" s="118"/>
      <c r="X977" s="118"/>
      <c r="Z977" s="118"/>
      <c r="AB977" s="118"/>
      <c r="AC977" s="118"/>
      <c r="AD977" s="118"/>
      <c r="AE977" s="161">
        <f t="shared" si="18"/>
        <v>0</v>
      </c>
      <c r="AG977" s="118"/>
      <c r="AI977" s="183"/>
      <c r="AK977" s="183"/>
      <c r="AM977" s="118"/>
    </row>
    <row r="978" spans="1:39" x14ac:dyDescent="0.3">
      <c r="A978" s="161">
        <v>968</v>
      </c>
      <c r="B978" s="118"/>
      <c r="C978" s="118"/>
      <c r="D978" s="118"/>
      <c r="E978" s="118"/>
      <c r="F978" s="118"/>
      <c r="G978" s="118"/>
      <c r="I978" s="118"/>
      <c r="J978" s="118"/>
      <c r="K978" s="118"/>
      <c r="L978" s="118"/>
      <c r="M978" s="118"/>
      <c r="N978" s="118"/>
      <c r="O978" s="118"/>
      <c r="P978" s="118"/>
      <c r="Q978" s="118"/>
      <c r="R978" s="118"/>
      <c r="T978" s="118"/>
      <c r="V978" s="118"/>
      <c r="W978" s="118"/>
      <c r="X978" s="118"/>
      <c r="Z978" s="118"/>
      <c r="AB978" s="118"/>
      <c r="AC978" s="118"/>
      <c r="AD978" s="118"/>
      <c r="AE978" s="161">
        <f t="shared" si="18"/>
        <v>0</v>
      </c>
      <c r="AG978" s="118"/>
      <c r="AI978" s="183"/>
      <c r="AK978" s="183"/>
      <c r="AM978" s="118"/>
    </row>
    <row r="979" spans="1:39" x14ac:dyDescent="0.3">
      <c r="A979" s="161">
        <v>969</v>
      </c>
      <c r="B979" s="118"/>
      <c r="C979" s="118"/>
      <c r="D979" s="118"/>
      <c r="E979" s="118"/>
      <c r="F979" s="118"/>
      <c r="G979" s="118"/>
      <c r="I979" s="118"/>
      <c r="J979" s="118"/>
      <c r="K979" s="118"/>
      <c r="L979" s="118"/>
      <c r="M979" s="118"/>
      <c r="N979" s="118"/>
      <c r="O979" s="118"/>
      <c r="P979" s="118"/>
      <c r="Q979" s="118"/>
      <c r="R979" s="118"/>
      <c r="T979" s="118"/>
      <c r="V979" s="118"/>
      <c r="W979" s="118"/>
      <c r="X979" s="118"/>
      <c r="Z979" s="118"/>
      <c r="AB979" s="118"/>
      <c r="AC979" s="118"/>
      <c r="AD979" s="118"/>
      <c r="AE979" s="161">
        <f t="shared" si="18"/>
        <v>0</v>
      </c>
      <c r="AG979" s="118"/>
      <c r="AI979" s="183"/>
      <c r="AK979" s="183"/>
      <c r="AM979" s="118"/>
    </row>
    <row r="980" spans="1:39" x14ac:dyDescent="0.3">
      <c r="A980" s="161">
        <v>970</v>
      </c>
      <c r="B980" s="118"/>
      <c r="C980" s="118"/>
      <c r="D980" s="118"/>
      <c r="E980" s="118"/>
      <c r="F980" s="118"/>
      <c r="G980" s="118"/>
      <c r="I980" s="118"/>
      <c r="J980" s="118"/>
      <c r="K980" s="118"/>
      <c r="L980" s="118"/>
      <c r="M980" s="118"/>
      <c r="N980" s="118"/>
      <c r="O980" s="118"/>
      <c r="P980" s="118"/>
      <c r="Q980" s="118"/>
      <c r="R980" s="118"/>
      <c r="T980" s="118"/>
      <c r="V980" s="118"/>
      <c r="W980" s="118"/>
      <c r="X980" s="118"/>
      <c r="Z980" s="118"/>
      <c r="AB980" s="118"/>
      <c r="AC980" s="118"/>
      <c r="AD980" s="118"/>
      <c r="AE980" s="161">
        <f t="shared" si="18"/>
        <v>0</v>
      </c>
      <c r="AG980" s="118"/>
      <c r="AI980" s="183"/>
      <c r="AK980" s="183"/>
      <c r="AM980" s="118"/>
    </row>
    <row r="981" spans="1:39" x14ac:dyDescent="0.3">
      <c r="A981" s="161">
        <v>971</v>
      </c>
      <c r="B981" s="118"/>
      <c r="C981" s="118"/>
      <c r="D981" s="118"/>
      <c r="E981" s="118"/>
      <c r="F981" s="118"/>
      <c r="G981" s="118"/>
      <c r="I981" s="118"/>
      <c r="J981" s="118"/>
      <c r="K981" s="118"/>
      <c r="L981" s="118"/>
      <c r="M981" s="118"/>
      <c r="N981" s="118"/>
      <c r="O981" s="118"/>
      <c r="P981" s="118"/>
      <c r="Q981" s="118"/>
      <c r="R981" s="118"/>
      <c r="T981" s="118"/>
      <c r="V981" s="118"/>
      <c r="W981" s="118"/>
      <c r="X981" s="118"/>
      <c r="Z981" s="118"/>
      <c r="AB981" s="118"/>
      <c r="AC981" s="118"/>
      <c r="AD981" s="118"/>
      <c r="AE981" s="161">
        <f t="shared" si="18"/>
        <v>0</v>
      </c>
      <c r="AG981" s="118"/>
      <c r="AI981" s="183"/>
      <c r="AK981" s="183"/>
      <c r="AM981" s="118"/>
    </row>
    <row r="982" spans="1:39" x14ac:dyDescent="0.3">
      <c r="A982" s="161">
        <v>972</v>
      </c>
      <c r="B982" s="118"/>
      <c r="C982" s="118"/>
      <c r="D982" s="118"/>
      <c r="E982" s="118"/>
      <c r="F982" s="118"/>
      <c r="G982" s="118"/>
      <c r="I982" s="118"/>
      <c r="J982" s="118"/>
      <c r="K982" s="118"/>
      <c r="L982" s="118"/>
      <c r="M982" s="118"/>
      <c r="N982" s="118"/>
      <c r="O982" s="118"/>
      <c r="P982" s="118"/>
      <c r="Q982" s="118"/>
      <c r="R982" s="118"/>
      <c r="T982" s="118"/>
      <c r="V982" s="118"/>
      <c r="W982" s="118"/>
      <c r="X982" s="118"/>
      <c r="Z982" s="118"/>
      <c r="AB982" s="118"/>
      <c r="AC982" s="118"/>
      <c r="AD982" s="118"/>
      <c r="AE982" s="161">
        <f t="shared" si="18"/>
        <v>0</v>
      </c>
      <c r="AG982" s="118"/>
      <c r="AI982" s="183"/>
      <c r="AK982" s="183"/>
      <c r="AM982" s="118"/>
    </row>
    <row r="983" spans="1:39" x14ac:dyDescent="0.3">
      <c r="A983" s="161">
        <v>973</v>
      </c>
      <c r="B983" s="118"/>
      <c r="C983" s="118"/>
      <c r="D983" s="118"/>
      <c r="E983" s="118"/>
      <c r="F983" s="118"/>
      <c r="G983" s="118"/>
      <c r="I983" s="118"/>
      <c r="J983" s="118"/>
      <c r="K983" s="118"/>
      <c r="L983" s="118"/>
      <c r="M983" s="118"/>
      <c r="N983" s="118"/>
      <c r="O983" s="118"/>
      <c r="P983" s="118"/>
      <c r="Q983" s="118"/>
      <c r="R983" s="118"/>
      <c r="T983" s="118"/>
      <c r="V983" s="118"/>
      <c r="W983" s="118"/>
      <c r="X983" s="118"/>
      <c r="Z983" s="118"/>
      <c r="AB983" s="118"/>
      <c r="AC983" s="118"/>
      <c r="AD983" s="118"/>
      <c r="AE983" s="161">
        <f t="shared" si="18"/>
        <v>0</v>
      </c>
      <c r="AG983" s="118"/>
      <c r="AI983" s="183"/>
      <c r="AK983" s="183"/>
      <c r="AM983" s="118"/>
    </row>
    <row r="984" spans="1:39" x14ac:dyDescent="0.3">
      <c r="A984" s="161">
        <v>974</v>
      </c>
      <c r="B984" s="118"/>
      <c r="C984" s="118"/>
      <c r="D984" s="118"/>
      <c r="E984" s="118"/>
      <c r="F984" s="118"/>
      <c r="G984" s="118"/>
      <c r="I984" s="118"/>
      <c r="J984" s="118"/>
      <c r="K984" s="118"/>
      <c r="L984" s="118"/>
      <c r="M984" s="118"/>
      <c r="N984" s="118"/>
      <c r="O984" s="118"/>
      <c r="P984" s="118"/>
      <c r="Q984" s="118"/>
      <c r="R984" s="118"/>
      <c r="T984" s="118"/>
      <c r="V984" s="118"/>
      <c r="W984" s="118"/>
      <c r="X984" s="118"/>
      <c r="Z984" s="118"/>
      <c r="AB984" s="118"/>
      <c r="AC984" s="118"/>
      <c r="AD984" s="118"/>
      <c r="AE984" s="161">
        <f t="shared" si="18"/>
        <v>0</v>
      </c>
      <c r="AG984" s="118"/>
      <c r="AI984" s="183"/>
      <c r="AK984" s="183"/>
      <c r="AM984" s="118"/>
    </row>
    <row r="985" spans="1:39" x14ac:dyDescent="0.3">
      <c r="A985" s="161">
        <v>975</v>
      </c>
      <c r="B985" s="118"/>
      <c r="C985" s="118"/>
      <c r="D985" s="118"/>
      <c r="E985" s="118"/>
      <c r="F985" s="118"/>
      <c r="G985" s="118"/>
      <c r="I985" s="118"/>
      <c r="J985" s="118"/>
      <c r="K985" s="118"/>
      <c r="L985" s="118"/>
      <c r="M985" s="118"/>
      <c r="N985" s="118"/>
      <c r="O985" s="118"/>
      <c r="P985" s="118"/>
      <c r="Q985" s="118"/>
      <c r="R985" s="118"/>
      <c r="T985" s="118"/>
      <c r="V985" s="118"/>
      <c r="W985" s="118"/>
      <c r="X985" s="118"/>
      <c r="Z985" s="118"/>
      <c r="AB985" s="118"/>
      <c r="AC985" s="118"/>
      <c r="AD985" s="118"/>
      <c r="AE985" s="161">
        <f t="shared" si="18"/>
        <v>0</v>
      </c>
      <c r="AG985" s="118"/>
      <c r="AI985" s="183"/>
      <c r="AK985" s="183"/>
      <c r="AM985" s="118"/>
    </row>
    <row r="986" spans="1:39" x14ac:dyDescent="0.3">
      <c r="A986" s="161">
        <v>976</v>
      </c>
      <c r="B986" s="118"/>
      <c r="C986" s="118"/>
      <c r="D986" s="118"/>
      <c r="E986" s="118"/>
      <c r="F986" s="118"/>
      <c r="G986" s="118"/>
      <c r="I986" s="118"/>
      <c r="J986" s="118"/>
      <c r="K986" s="118"/>
      <c r="L986" s="118"/>
      <c r="M986" s="118"/>
      <c r="N986" s="118"/>
      <c r="O986" s="118"/>
      <c r="P986" s="118"/>
      <c r="Q986" s="118"/>
      <c r="R986" s="118"/>
      <c r="T986" s="118"/>
      <c r="V986" s="118"/>
      <c r="W986" s="118"/>
      <c r="X986" s="118"/>
      <c r="Z986" s="118"/>
      <c r="AB986" s="118"/>
      <c r="AC986" s="118"/>
      <c r="AD986" s="118"/>
      <c r="AE986" s="161">
        <f t="shared" si="18"/>
        <v>0</v>
      </c>
      <c r="AG986" s="118"/>
      <c r="AI986" s="183"/>
      <c r="AK986" s="183"/>
      <c r="AM986" s="118"/>
    </row>
    <row r="987" spans="1:39" x14ac:dyDescent="0.3">
      <c r="A987" s="161">
        <v>977</v>
      </c>
      <c r="B987" s="118"/>
      <c r="C987" s="118"/>
      <c r="D987" s="118"/>
      <c r="E987" s="118"/>
      <c r="F987" s="118"/>
      <c r="G987" s="118"/>
      <c r="I987" s="118"/>
      <c r="J987" s="118"/>
      <c r="K987" s="118"/>
      <c r="L987" s="118"/>
      <c r="M987" s="118"/>
      <c r="N987" s="118"/>
      <c r="O987" s="118"/>
      <c r="P987" s="118"/>
      <c r="Q987" s="118"/>
      <c r="R987" s="118"/>
      <c r="T987" s="118"/>
      <c r="V987" s="118"/>
      <c r="W987" s="118"/>
      <c r="X987" s="118"/>
      <c r="Z987" s="118"/>
      <c r="AB987" s="118"/>
      <c r="AC987" s="118"/>
      <c r="AD987" s="118"/>
      <c r="AE987" s="161">
        <f t="shared" si="18"/>
        <v>0</v>
      </c>
      <c r="AG987" s="118"/>
      <c r="AI987" s="183"/>
      <c r="AK987" s="183"/>
      <c r="AM987" s="118"/>
    </row>
    <row r="988" spans="1:39" x14ac:dyDescent="0.3">
      <c r="A988" s="161">
        <v>978</v>
      </c>
      <c r="B988" s="118"/>
      <c r="C988" s="118"/>
      <c r="D988" s="118"/>
      <c r="E988" s="118"/>
      <c r="F988" s="118"/>
      <c r="G988" s="118"/>
      <c r="I988" s="118"/>
      <c r="J988" s="118"/>
      <c r="K988" s="118"/>
      <c r="L988" s="118"/>
      <c r="M988" s="118"/>
      <c r="N988" s="118"/>
      <c r="O988" s="118"/>
      <c r="P988" s="118"/>
      <c r="Q988" s="118"/>
      <c r="R988" s="118"/>
      <c r="T988" s="118"/>
      <c r="V988" s="118"/>
      <c r="W988" s="118"/>
      <c r="X988" s="118"/>
      <c r="Z988" s="118"/>
      <c r="AB988" s="118"/>
      <c r="AC988" s="118"/>
      <c r="AD988" s="118"/>
      <c r="AE988" s="161">
        <f t="shared" si="18"/>
        <v>0</v>
      </c>
      <c r="AG988" s="118"/>
      <c r="AI988" s="183"/>
      <c r="AK988" s="183"/>
      <c r="AM988" s="118"/>
    </row>
    <row r="989" spans="1:39" x14ac:dyDescent="0.3">
      <c r="A989" s="161">
        <v>979</v>
      </c>
      <c r="B989" s="118"/>
      <c r="C989" s="118"/>
      <c r="D989" s="118"/>
      <c r="E989" s="118"/>
      <c r="F989" s="118"/>
      <c r="G989" s="118"/>
      <c r="I989" s="118"/>
      <c r="J989" s="118"/>
      <c r="K989" s="118"/>
      <c r="L989" s="118"/>
      <c r="M989" s="118"/>
      <c r="N989" s="118"/>
      <c r="O989" s="118"/>
      <c r="P989" s="118"/>
      <c r="Q989" s="118"/>
      <c r="R989" s="118"/>
      <c r="T989" s="118"/>
      <c r="V989" s="118"/>
      <c r="W989" s="118"/>
      <c r="X989" s="118"/>
      <c r="Z989" s="118"/>
      <c r="AB989" s="118"/>
      <c r="AC989" s="118"/>
      <c r="AD989" s="118"/>
      <c r="AE989" s="161">
        <f t="shared" si="18"/>
        <v>0</v>
      </c>
      <c r="AG989" s="118"/>
      <c r="AI989" s="183"/>
      <c r="AK989" s="183"/>
      <c r="AM989" s="118"/>
    </row>
    <row r="990" spans="1:39" x14ac:dyDescent="0.3">
      <c r="A990" s="161">
        <v>980</v>
      </c>
      <c r="B990" s="118"/>
      <c r="C990" s="118"/>
      <c r="D990" s="118"/>
      <c r="E990" s="118"/>
      <c r="F990" s="118"/>
      <c r="G990" s="118"/>
      <c r="I990" s="118"/>
      <c r="J990" s="118"/>
      <c r="K990" s="118"/>
      <c r="L990" s="118"/>
      <c r="M990" s="118"/>
      <c r="N990" s="118"/>
      <c r="O990" s="118"/>
      <c r="P990" s="118"/>
      <c r="Q990" s="118"/>
      <c r="R990" s="118"/>
      <c r="T990" s="118"/>
      <c r="V990" s="118"/>
      <c r="W990" s="118"/>
      <c r="X990" s="118"/>
      <c r="Z990" s="118"/>
      <c r="AB990" s="118"/>
      <c r="AC990" s="118"/>
      <c r="AD990" s="118"/>
      <c r="AE990" s="161">
        <f t="shared" si="18"/>
        <v>0</v>
      </c>
      <c r="AG990" s="118"/>
      <c r="AI990" s="183"/>
      <c r="AK990" s="183"/>
      <c r="AM990" s="118"/>
    </row>
    <row r="991" spans="1:39" x14ac:dyDescent="0.3">
      <c r="A991" s="161">
        <v>981</v>
      </c>
      <c r="B991" s="118"/>
      <c r="C991" s="118"/>
      <c r="D991" s="118"/>
      <c r="E991" s="118"/>
      <c r="F991" s="118"/>
      <c r="G991" s="118"/>
      <c r="I991" s="118"/>
      <c r="J991" s="118"/>
      <c r="K991" s="118"/>
      <c r="L991" s="118"/>
      <c r="M991" s="118"/>
      <c r="N991" s="118"/>
      <c r="O991" s="118"/>
      <c r="P991" s="118"/>
      <c r="Q991" s="118"/>
      <c r="R991" s="118"/>
      <c r="T991" s="118"/>
      <c r="V991" s="118"/>
      <c r="W991" s="118"/>
      <c r="X991" s="118"/>
      <c r="Z991" s="118"/>
      <c r="AB991" s="118"/>
      <c r="AC991" s="118"/>
      <c r="AD991" s="118"/>
      <c r="AE991" s="161">
        <f t="shared" si="18"/>
        <v>0</v>
      </c>
      <c r="AG991" s="118"/>
      <c r="AI991" s="183"/>
      <c r="AK991" s="183"/>
      <c r="AM991" s="118"/>
    </row>
    <row r="992" spans="1:39" x14ac:dyDescent="0.3">
      <c r="A992" s="161">
        <v>982</v>
      </c>
      <c r="B992" s="118"/>
      <c r="C992" s="118"/>
      <c r="D992" s="118"/>
      <c r="E992" s="118"/>
      <c r="F992" s="118"/>
      <c r="G992" s="118"/>
      <c r="I992" s="118"/>
      <c r="J992" s="118"/>
      <c r="K992" s="118"/>
      <c r="L992" s="118"/>
      <c r="M992" s="118"/>
      <c r="N992" s="118"/>
      <c r="O992" s="118"/>
      <c r="P992" s="118"/>
      <c r="Q992" s="118"/>
      <c r="R992" s="118"/>
      <c r="T992" s="118"/>
      <c r="V992" s="118"/>
      <c r="W992" s="118"/>
      <c r="X992" s="118"/>
      <c r="Z992" s="118"/>
      <c r="AB992" s="118"/>
      <c r="AC992" s="118"/>
      <c r="AD992" s="118"/>
      <c r="AE992" s="161">
        <f t="shared" si="18"/>
        <v>0</v>
      </c>
      <c r="AG992" s="118"/>
      <c r="AI992" s="183"/>
      <c r="AK992" s="183"/>
      <c r="AM992" s="118"/>
    </row>
    <row r="993" spans="1:39" x14ac:dyDescent="0.3">
      <c r="A993" s="161">
        <v>983</v>
      </c>
      <c r="B993" s="118"/>
      <c r="C993" s="118"/>
      <c r="D993" s="118"/>
      <c r="E993" s="118"/>
      <c r="F993" s="118"/>
      <c r="G993" s="118"/>
      <c r="I993" s="118"/>
      <c r="J993" s="118"/>
      <c r="K993" s="118"/>
      <c r="L993" s="118"/>
      <c r="M993" s="118"/>
      <c r="N993" s="118"/>
      <c r="O993" s="118"/>
      <c r="P993" s="118"/>
      <c r="Q993" s="118"/>
      <c r="R993" s="118"/>
      <c r="T993" s="118"/>
      <c r="V993" s="118"/>
      <c r="W993" s="118"/>
      <c r="X993" s="118"/>
      <c r="Z993" s="118"/>
      <c r="AB993" s="118"/>
      <c r="AC993" s="118"/>
      <c r="AD993" s="118"/>
      <c r="AE993" s="161">
        <f t="shared" si="18"/>
        <v>0</v>
      </c>
      <c r="AG993" s="118"/>
      <c r="AI993" s="183"/>
      <c r="AK993" s="183"/>
      <c r="AM993" s="118"/>
    </row>
    <row r="994" spans="1:39" x14ac:dyDescent="0.3">
      <c r="A994" s="161">
        <v>984</v>
      </c>
      <c r="B994" s="118"/>
      <c r="C994" s="118"/>
      <c r="D994" s="118"/>
      <c r="E994" s="118"/>
      <c r="F994" s="118"/>
      <c r="G994" s="118"/>
      <c r="I994" s="118"/>
      <c r="J994" s="118"/>
      <c r="K994" s="118"/>
      <c r="L994" s="118"/>
      <c r="M994" s="118"/>
      <c r="N994" s="118"/>
      <c r="O994" s="118"/>
      <c r="P994" s="118"/>
      <c r="Q994" s="118"/>
      <c r="R994" s="118"/>
      <c r="T994" s="118"/>
      <c r="V994" s="118"/>
      <c r="W994" s="118"/>
      <c r="X994" s="118"/>
      <c r="Z994" s="118"/>
      <c r="AB994" s="118"/>
      <c r="AC994" s="118"/>
      <c r="AD994" s="118"/>
      <c r="AE994" s="161">
        <f t="shared" si="18"/>
        <v>0</v>
      </c>
      <c r="AG994" s="118"/>
      <c r="AI994" s="183"/>
      <c r="AK994" s="183"/>
      <c r="AM994" s="118"/>
    </row>
    <row r="995" spans="1:39" x14ac:dyDescent="0.3">
      <c r="A995" s="161">
        <v>985</v>
      </c>
      <c r="B995" s="118"/>
      <c r="C995" s="118"/>
      <c r="D995" s="118"/>
      <c r="E995" s="118"/>
      <c r="F995" s="118"/>
      <c r="G995" s="118"/>
      <c r="I995" s="118"/>
      <c r="J995" s="118"/>
      <c r="K995" s="118"/>
      <c r="L995" s="118"/>
      <c r="M995" s="118"/>
      <c r="N995" s="118"/>
      <c r="O995" s="118"/>
      <c r="P995" s="118"/>
      <c r="Q995" s="118"/>
      <c r="R995" s="118"/>
      <c r="T995" s="118"/>
      <c r="V995" s="118"/>
      <c r="W995" s="118"/>
      <c r="X995" s="118"/>
      <c r="Z995" s="118"/>
      <c r="AB995" s="118"/>
      <c r="AC995" s="118"/>
      <c r="AD995" s="118"/>
      <c r="AE995" s="161">
        <f t="shared" si="18"/>
        <v>0</v>
      </c>
      <c r="AG995" s="118"/>
      <c r="AI995" s="183"/>
      <c r="AK995" s="183"/>
      <c r="AM995" s="118"/>
    </row>
    <row r="996" spans="1:39" x14ac:dyDescent="0.3">
      <c r="A996" s="161">
        <v>986</v>
      </c>
      <c r="B996" s="118"/>
      <c r="C996" s="118"/>
      <c r="D996" s="118"/>
      <c r="E996" s="118"/>
      <c r="F996" s="118"/>
      <c r="G996" s="118"/>
      <c r="I996" s="118"/>
      <c r="J996" s="118"/>
      <c r="K996" s="118"/>
      <c r="L996" s="118"/>
      <c r="M996" s="118"/>
      <c r="N996" s="118"/>
      <c r="O996" s="118"/>
      <c r="P996" s="118"/>
      <c r="Q996" s="118"/>
      <c r="R996" s="118"/>
      <c r="T996" s="118"/>
      <c r="V996" s="118"/>
      <c r="W996" s="118"/>
      <c r="X996" s="118"/>
      <c r="Z996" s="118"/>
      <c r="AB996" s="118"/>
      <c r="AC996" s="118"/>
      <c r="AD996" s="118"/>
      <c r="AE996" s="161">
        <f t="shared" si="18"/>
        <v>0</v>
      </c>
      <c r="AG996" s="118"/>
      <c r="AI996" s="183"/>
      <c r="AK996" s="183"/>
      <c r="AM996" s="118"/>
    </row>
    <row r="997" spans="1:39" x14ac:dyDescent="0.3">
      <c r="A997" s="161">
        <v>987</v>
      </c>
      <c r="B997" s="118"/>
      <c r="C997" s="118"/>
      <c r="D997" s="118"/>
      <c r="E997" s="118"/>
      <c r="F997" s="118"/>
      <c r="G997" s="118"/>
      <c r="I997" s="118"/>
      <c r="J997" s="118"/>
      <c r="K997" s="118"/>
      <c r="L997" s="118"/>
      <c r="M997" s="118"/>
      <c r="N997" s="118"/>
      <c r="O997" s="118"/>
      <c r="P997" s="118"/>
      <c r="Q997" s="118"/>
      <c r="R997" s="118"/>
      <c r="T997" s="118"/>
      <c r="V997" s="118"/>
      <c r="W997" s="118"/>
      <c r="X997" s="118"/>
      <c r="Z997" s="118"/>
      <c r="AB997" s="118"/>
      <c r="AC997" s="118"/>
      <c r="AD997" s="118"/>
      <c r="AE997" s="161">
        <f t="shared" si="18"/>
        <v>0</v>
      </c>
      <c r="AG997" s="118"/>
      <c r="AI997" s="183"/>
      <c r="AK997" s="183"/>
      <c r="AM997" s="118"/>
    </row>
    <row r="998" spans="1:39" x14ac:dyDescent="0.3">
      <c r="A998" s="161">
        <v>988</v>
      </c>
      <c r="B998" s="118"/>
      <c r="C998" s="118"/>
      <c r="D998" s="118"/>
      <c r="E998" s="118"/>
      <c r="F998" s="118"/>
      <c r="G998" s="118"/>
      <c r="I998" s="118"/>
      <c r="J998" s="118"/>
      <c r="K998" s="118"/>
      <c r="L998" s="118"/>
      <c r="M998" s="118"/>
      <c r="N998" s="118"/>
      <c r="O998" s="118"/>
      <c r="P998" s="118"/>
      <c r="Q998" s="118"/>
      <c r="R998" s="118"/>
      <c r="T998" s="118"/>
      <c r="V998" s="118"/>
      <c r="W998" s="118"/>
      <c r="X998" s="118"/>
      <c r="Z998" s="118"/>
      <c r="AB998" s="118"/>
      <c r="AC998" s="118"/>
      <c r="AD998" s="118"/>
      <c r="AE998" s="161">
        <f t="shared" si="18"/>
        <v>0</v>
      </c>
      <c r="AG998" s="118"/>
      <c r="AI998" s="183"/>
      <c r="AK998" s="183"/>
      <c r="AM998" s="118"/>
    </row>
    <row r="999" spans="1:39" x14ac:dyDescent="0.3">
      <c r="A999" s="161">
        <v>989</v>
      </c>
      <c r="B999" s="118"/>
      <c r="C999" s="118"/>
      <c r="D999" s="118"/>
      <c r="E999" s="118"/>
      <c r="F999" s="118"/>
      <c r="G999" s="118"/>
      <c r="I999" s="118"/>
      <c r="J999" s="118"/>
      <c r="K999" s="118"/>
      <c r="L999" s="118"/>
      <c r="M999" s="118"/>
      <c r="N999" s="118"/>
      <c r="O999" s="118"/>
      <c r="P999" s="118"/>
      <c r="Q999" s="118"/>
      <c r="R999" s="118"/>
      <c r="T999" s="118"/>
      <c r="V999" s="118"/>
      <c r="W999" s="118"/>
      <c r="X999" s="118"/>
      <c r="Z999" s="118"/>
      <c r="AB999" s="118"/>
      <c r="AC999" s="118"/>
      <c r="AD999" s="118"/>
      <c r="AE999" s="161">
        <f t="shared" si="18"/>
        <v>0</v>
      </c>
      <c r="AG999" s="118"/>
      <c r="AI999" s="183"/>
      <c r="AK999" s="183"/>
      <c r="AM999" s="118"/>
    </row>
    <row r="1000" spans="1:39" x14ac:dyDescent="0.3">
      <c r="A1000" s="161">
        <v>990</v>
      </c>
      <c r="B1000" s="118"/>
      <c r="C1000" s="118"/>
      <c r="D1000" s="118"/>
      <c r="E1000" s="118"/>
      <c r="F1000" s="118"/>
      <c r="G1000" s="118"/>
      <c r="I1000" s="118"/>
      <c r="J1000" s="118"/>
      <c r="K1000" s="118"/>
      <c r="L1000" s="118"/>
      <c r="M1000" s="118"/>
      <c r="N1000" s="118"/>
      <c r="O1000" s="118"/>
      <c r="P1000" s="118"/>
      <c r="Q1000" s="118"/>
      <c r="R1000" s="118"/>
      <c r="T1000" s="118"/>
      <c r="V1000" s="118"/>
      <c r="W1000" s="118"/>
      <c r="X1000" s="118"/>
      <c r="Z1000" s="118"/>
      <c r="AB1000" s="118"/>
      <c r="AC1000" s="118"/>
      <c r="AD1000" s="118"/>
      <c r="AE1000" s="161">
        <f t="shared" si="18"/>
        <v>0</v>
      </c>
      <c r="AG1000" s="118"/>
      <c r="AI1000" s="183"/>
      <c r="AK1000" s="183"/>
      <c r="AM1000" s="118"/>
    </row>
    <row r="1001" spans="1:39" x14ac:dyDescent="0.3">
      <c r="A1001" s="161">
        <v>991</v>
      </c>
      <c r="B1001" s="118"/>
      <c r="C1001" s="118"/>
      <c r="D1001" s="118"/>
      <c r="E1001" s="118"/>
      <c r="F1001" s="118"/>
      <c r="G1001" s="118"/>
      <c r="I1001" s="118"/>
      <c r="J1001" s="118"/>
      <c r="K1001" s="118"/>
      <c r="L1001" s="118"/>
      <c r="M1001" s="118"/>
      <c r="N1001" s="118"/>
      <c r="O1001" s="118"/>
      <c r="P1001" s="118"/>
      <c r="Q1001" s="118"/>
      <c r="R1001" s="118"/>
      <c r="T1001" s="118"/>
      <c r="V1001" s="118"/>
      <c r="W1001" s="118"/>
      <c r="X1001" s="118"/>
      <c r="Z1001" s="118"/>
      <c r="AB1001" s="118"/>
      <c r="AC1001" s="118"/>
      <c r="AD1001" s="118"/>
      <c r="AE1001" s="161">
        <f t="shared" si="18"/>
        <v>0</v>
      </c>
      <c r="AG1001" s="118"/>
      <c r="AI1001" s="183"/>
      <c r="AK1001" s="183"/>
      <c r="AM1001" s="118"/>
    </row>
    <row r="1002" spans="1:39" x14ac:dyDescent="0.3">
      <c r="A1002" s="161">
        <v>992</v>
      </c>
      <c r="B1002" s="118"/>
      <c r="C1002" s="118"/>
      <c r="D1002" s="118"/>
      <c r="E1002" s="118"/>
      <c r="F1002" s="118"/>
      <c r="G1002" s="118"/>
      <c r="I1002" s="118"/>
      <c r="J1002" s="118"/>
      <c r="K1002" s="118"/>
      <c r="L1002" s="118"/>
      <c r="M1002" s="118"/>
      <c r="N1002" s="118"/>
      <c r="O1002" s="118"/>
      <c r="P1002" s="118"/>
      <c r="Q1002" s="118"/>
      <c r="R1002" s="118"/>
      <c r="T1002" s="118"/>
      <c r="V1002" s="118"/>
      <c r="W1002" s="118"/>
      <c r="X1002" s="118"/>
      <c r="Z1002" s="118"/>
      <c r="AB1002" s="118"/>
      <c r="AC1002" s="118"/>
      <c r="AD1002" s="118"/>
      <c r="AE1002" s="161">
        <f t="shared" si="18"/>
        <v>0</v>
      </c>
      <c r="AG1002" s="118"/>
      <c r="AI1002" s="183"/>
      <c r="AK1002" s="183"/>
      <c r="AM1002" s="118"/>
    </row>
    <row r="1003" spans="1:39" x14ac:dyDescent="0.3">
      <c r="A1003" s="161">
        <v>993</v>
      </c>
      <c r="B1003" s="118"/>
      <c r="C1003" s="118"/>
      <c r="D1003" s="118"/>
      <c r="E1003" s="118"/>
      <c r="F1003" s="118"/>
      <c r="G1003" s="118"/>
      <c r="I1003" s="118"/>
      <c r="J1003" s="118"/>
      <c r="K1003" s="118"/>
      <c r="L1003" s="118"/>
      <c r="M1003" s="118"/>
      <c r="N1003" s="118"/>
      <c r="O1003" s="118"/>
      <c r="P1003" s="118"/>
      <c r="Q1003" s="118"/>
      <c r="R1003" s="118"/>
      <c r="T1003" s="118"/>
      <c r="V1003" s="118"/>
      <c r="W1003" s="118"/>
      <c r="X1003" s="118"/>
      <c r="Z1003" s="118"/>
      <c r="AB1003" s="118"/>
      <c r="AC1003" s="118"/>
      <c r="AD1003" s="118"/>
      <c r="AE1003" s="161">
        <f t="shared" si="18"/>
        <v>0</v>
      </c>
      <c r="AG1003" s="118"/>
      <c r="AI1003" s="183"/>
      <c r="AK1003" s="183"/>
      <c r="AM1003" s="118"/>
    </row>
    <row r="1004" spans="1:39" x14ac:dyDescent="0.3">
      <c r="A1004" s="161">
        <v>994</v>
      </c>
      <c r="B1004" s="118"/>
      <c r="C1004" s="118"/>
      <c r="D1004" s="118"/>
      <c r="E1004" s="118"/>
      <c r="F1004" s="118"/>
      <c r="G1004" s="118"/>
      <c r="I1004" s="118"/>
      <c r="J1004" s="118"/>
      <c r="K1004" s="118"/>
      <c r="L1004" s="118"/>
      <c r="M1004" s="118"/>
      <c r="N1004" s="118"/>
      <c r="O1004" s="118"/>
      <c r="P1004" s="118"/>
      <c r="Q1004" s="118"/>
      <c r="R1004" s="118"/>
      <c r="T1004" s="118"/>
      <c r="V1004" s="118"/>
      <c r="W1004" s="118"/>
      <c r="X1004" s="118"/>
      <c r="Z1004" s="118"/>
      <c r="AB1004" s="118"/>
      <c r="AC1004" s="118"/>
      <c r="AD1004" s="118"/>
      <c r="AE1004" s="161">
        <f t="shared" si="18"/>
        <v>0</v>
      </c>
      <c r="AG1004" s="118"/>
      <c r="AI1004" s="183"/>
      <c r="AK1004" s="183"/>
      <c r="AM1004" s="118"/>
    </row>
    <row r="1005" spans="1:39" x14ac:dyDescent="0.3">
      <c r="A1005" s="161">
        <v>995</v>
      </c>
      <c r="B1005" s="118"/>
      <c r="C1005" s="118"/>
      <c r="D1005" s="118"/>
      <c r="E1005" s="118"/>
      <c r="F1005" s="118"/>
      <c r="G1005" s="118"/>
      <c r="I1005" s="118"/>
      <c r="J1005" s="118"/>
      <c r="K1005" s="118"/>
      <c r="L1005" s="118"/>
      <c r="M1005" s="118"/>
      <c r="N1005" s="118"/>
      <c r="O1005" s="118"/>
      <c r="P1005" s="118"/>
      <c r="Q1005" s="118"/>
      <c r="R1005" s="118"/>
      <c r="T1005" s="118"/>
      <c r="V1005" s="118"/>
      <c r="W1005" s="118"/>
      <c r="X1005" s="118"/>
      <c r="Z1005" s="118"/>
      <c r="AB1005" s="118"/>
      <c r="AC1005" s="118"/>
      <c r="AD1005" s="118"/>
      <c r="AE1005" s="161">
        <f t="shared" si="18"/>
        <v>0</v>
      </c>
      <c r="AG1005" s="118"/>
      <c r="AI1005" s="183"/>
      <c r="AK1005" s="183"/>
      <c r="AM1005" s="118"/>
    </row>
    <row r="1006" spans="1:39" x14ac:dyDescent="0.3">
      <c r="A1006" s="161">
        <v>996</v>
      </c>
      <c r="B1006" s="118"/>
      <c r="C1006" s="118"/>
      <c r="D1006" s="118"/>
      <c r="E1006" s="118"/>
      <c r="F1006" s="118"/>
      <c r="G1006" s="118"/>
      <c r="I1006" s="118"/>
      <c r="J1006" s="118"/>
      <c r="K1006" s="118"/>
      <c r="L1006" s="118"/>
      <c r="M1006" s="118"/>
      <c r="N1006" s="118"/>
      <c r="O1006" s="118"/>
      <c r="P1006" s="118"/>
      <c r="Q1006" s="118"/>
      <c r="R1006" s="118"/>
      <c r="T1006" s="118"/>
      <c r="V1006" s="118"/>
      <c r="W1006" s="118"/>
      <c r="X1006" s="118"/>
      <c r="Z1006" s="118"/>
      <c r="AB1006" s="118"/>
      <c r="AC1006" s="118"/>
      <c r="AD1006" s="118"/>
      <c r="AE1006" s="161">
        <f t="shared" si="18"/>
        <v>0</v>
      </c>
      <c r="AG1006" s="118"/>
      <c r="AI1006" s="183"/>
      <c r="AK1006" s="183"/>
      <c r="AM1006" s="118"/>
    </row>
    <row r="1007" spans="1:39" x14ac:dyDescent="0.3">
      <c r="A1007" s="161">
        <v>997</v>
      </c>
      <c r="B1007" s="118"/>
      <c r="C1007" s="118"/>
      <c r="D1007" s="118"/>
      <c r="E1007" s="118"/>
      <c r="F1007" s="118"/>
      <c r="G1007" s="118"/>
      <c r="I1007" s="118"/>
      <c r="J1007" s="118"/>
      <c r="K1007" s="118"/>
      <c r="L1007" s="118"/>
      <c r="M1007" s="118"/>
      <c r="N1007" s="118"/>
      <c r="O1007" s="118"/>
      <c r="P1007" s="118"/>
      <c r="Q1007" s="118"/>
      <c r="R1007" s="118"/>
      <c r="T1007" s="118"/>
      <c r="V1007" s="118"/>
      <c r="W1007" s="118"/>
      <c r="X1007" s="118"/>
      <c r="Z1007" s="118"/>
      <c r="AB1007" s="118"/>
      <c r="AC1007" s="118"/>
      <c r="AD1007" s="118"/>
      <c r="AE1007" s="161">
        <f t="shared" si="18"/>
        <v>0</v>
      </c>
      <c r="AG1007" s="118"/>
      <c r="AI1007" s="183"/>
      <c r="AK1007" s="183"/>
      <c r="AM1007" s="118"/>
    </row>
  </sheetData>
  <sheetProtection algorithmName="SHA-512" hashValue="YveOfvhKV+fgia/qv2pApjm4VH0c19z+Cgg/0v502Me/5QDCLj4vWVHdlnBqZxVr1TyYtPKptJgB3WQ/HeEg3A==" saltValue="qIyi9c80joM0oRlj0KVjAA==" spinCount="100000" sheet="1" objects="1" scenarios="1"/>
  <mergeCells count="5">
    <mergeCell ref="AI9:AK9"/>
    <mergeCell ref="AB4:AE4"/>
    <mergeCell ref="AB6:AE6"/>
    <mergeCell ref="I9:R9"/>
    <mergeCell ref="AB9:AE9"/>
  </mergeCells>
  <dataValidations count="5">
    <dataValidation type="whole" allowBlank="1" showInputMessage="1" showErrorMessage="1" sqref="Z11:Z1007" xr:uid="{67E060F0-7516-43F8-87AE-0E4C4AB40B24}">
      <formula1>1</formula1>
      <formula2>24</formula2>
    </dataValidation>
    <dataValidation type="whole" allowBlank="1" showInputMessage="1" showErrorMessage="1" sqref="I11:R1007 AA11:AE1007 AG11:AG1007 T11:Y1007 D11:E1007" xr:uid="{710BDB51-6E8E-4DAC-9E0A-865B2E6BB5E5}">
      <formula1>0</formula1>
      <formula2>20</formula2>
    </dataValidation>
    <dataValidation type="list" allowBlank="1" showInputMessage="1" showErrorMessage="1" sqref="V11:V1007" xr:uid="{40E96930-3496-483C-92D4-7976D2045D90}">
      <formula1>"Yes,No"</formula1>
    </dataValidation>
    <dataValidation type="whole" allowBlank="1" showInputMessage="1" showErrorMessage="1" sqref="Z11:Z1007" xr:uid="{385549CF-13B7-4D0C-A21C-63C673A28E8C}">
      <formula1>0</formula1>
      <formula2>24</formula2>
    </dataValidation>
    <dataValidation type="list" allowBlank="1" showInputMessage="1" showErrorMessage="1" sqref="AM11:AN1007 AI11:AI1007 AK11:AK1007" xr:uid="{6F38F809-41B2-434D-BDEA-8D460EA9600A}">
      <formula1>"Negative,Positive,Not Tested"</formula1>
    </dataValidation>
  </dataValidations>
  <printOptions horizontalCentered="1"/>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FA02-E8DF-4EA8-B9FF-27B20FED7FA8}">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8" t="s">
        <v>474</v>
      </c>
      <c r="B1" s="208"/>
      <c r="C1" s="208"/>
      <c r="D1" s="208"/>
      <c r="E1" s="208"/>
      <c r="F1" s="208"/>
      <c r="G1" s="208"/>
      <c r="H1" s="208"/>
      <c r="I1" s="208"/>
      <c r="J1" s="208"/>
      <c r="K1" s="208"/>
      <c r="L1" s="208"/>
    </row>
    <row r="3" spans="1:12" x14ac:dyDescent="0.25">
      <c r="B3" s="195" t="s">
        <v>515</v>
      </c>
      <c r="C3" s="195"/>
      <c r="D3" s="195"/>
      <c r="E3" s="26"/>
      <c r="G3" s="195" t="s">
        <v>516</v>
      </c>
      <c r="H3" s="195"/>
      <c r="I3" s="216"/>
      <c r="J3" s="216"/>
      <c r="K3" s="216"/>
      <c r="L3" s="216"/>
    </row>
    <row r="4" spans="1:12" customFormat="1" ht="14.4" x14ac:dyDescent="0.3"/>
    <row r="5" spans="1:12" ht="15" customHeight="1" thickBot="1" x14ac:dyDescent="0.3">
      <c r="B5" s="256" t="s">
        <v>475</v>
      </c>
      <c r="C5" s="256"/>
      <c r="D5" s="256"/>
      <c r="E5" s="256"/>
      <c r="G5" s="256" t="s">
        <v>476</v>
      </c>
      <c r="H5" s="256"/>
      <c r="I5" s="256"/>
      <c r="J5" s="256"/>
      <c r="K5" s="256"/>
      <c r="L5" s="256"/>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COUNTIF(MSF!$C$11:$C$1007,1)</f>
        <v>0</v>
      </c>
      <c r="D8" s="35"/>
      <c r="E8" s="51">
        <f>COUNTIFS(MSF!$C$11:$C$1007,1,MSF!$F$11:$F$1007,"&gt;0")</f>
        <v>0</v>
      </c>
      <c r="F8" s="36"/>
      <c r="G8" s="52">
        <f>SUMIF(MSF!$C$11:$C$1007,1,MSF!$E$11:$E$1007)</f>
        <v>0</v>
      </c>
      <c r="H8" s="35">
        <f>SUMIF(MSF!$C$11:$C$1007,1,MSF!$F$11:$F$1007)</f>
        <v>0</v>
      </c>
      <c r="I8" s="35">
        <f>SUMIF(MSF!$C$11:$C$1007,1,MSF!$E$11:$E$1007)-SUMIF(MSF!$C$11:$C$1007,1,MSF!$H$11:$H$1007)</f>
        <v>0</v>
      </c>
      <c r="J8" s="35">
        <f>COUNTIFS(MSF!$C$11:$C$1007,1,MSF!$U$11:$U$1007,"Yes")</f>
        <v>0</v>
      </c>
      <c r="K8" s="35">
        <f>SUMIF(MSF!$C$11:$C$1007,1,MSF!$V$11:$V$1007)</f>
        <v>0</v>
      </c>
      <c r="L8" s="51">
        <f>SUMIF(MSF!$C$11:$C$1007,1,MSF!$W$11:$W$1007)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IF(H15="","",ROUND(H15*$G$13,0))</f>
        <v/>
      </c>
      <c r="I13" s="35" t="str">
        <f>IF(I15="","",ROUND(I15*$G$13,0))</f>
        <v/>
      </c>
      <c r="J13" s="35" t="str">
        <f>IF(J15="","",J15*$G$13)</f>
        <v/>
      </c>
      <c r="K13" s="35" t="str">
        <f>IF(K15="","",K15*$G$13)</f>
        <v/>
      </c>
      <c r="L13" s="51" t="str">
        <f>IF(L15="","",L15*$G$13)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6" t="s">
        <v>1031</v>
      </c>
      <c r="C16" s="186"/>
      <c r="D16" s="186"/>
      <c r="E16" s="186"/>
      <c r="F16" s="186"/>
      <c r="G16" s="186"/>
      <c r="H16" s="186"/>
      <c r="I16" s="186"/>
      <c r="J16" s="186"/>
      <c r="K16" s="186"/>
      <c r="L16" s="186"/>
    </row>
    <row r="18" spans="2:13" x14ac:dyDescent="0.25">
      <c r="B18" s="53" t="s">
        <v>517</v>
      </c>
      <c r="C18" s="54"/>
      <c r="D18" s="54"/>
      <c r="H18" s="123" t="s">
        <v>520</v>
      </c>
    </row>
    <row r="19" spans="2:13" ht="15" customHeight="1" x14ac:dyDescent="0.25">
      <c r="B19" s="8" t="s">
        <v>518</v>
      </c>
      <c r="E19" s="59"/>
      <c r="H19" s="186" t="s">
        <v>564</v>
      </c>
      <c r="I19" s="186"/>
      <c r="J19" s="186"/>
      <c r="K19" s="186"/>
      <c r="L19" s="186"/>
    </row>
    <row r="20" spans="2:13" customFormat="1" ht="13.5" customHeight="1" x14ac:dyDescent="0.3">
      <c r="H20" s="186"/>
      <c r="I20" s="186"/>
      <c r="J20" s="186"/>
      <c r="K20" s="186"/>
      <c r="L20" s="186"/>
    </row>
    <row r="21" spans="2:13" ht="15" customHeight="1" x14ac:dyDescent="0.25">
      <c r="B21" s="8" t="s">
        <v>519</v>
      </c>
      <c r="E21" s="55" t="str">
        <f>IF(E19=0,"",384.16/(1+(384.16/E19)))</f>
        <v/>
      </c>
      <c r="H21" s="125"/>
      <c r="I21" s="125"/>
      <c r="J21" s="125"/>
      <c r="K21" s="125"/>
      <c r="L21" s="125"/>
    </row>
    <row r="22" spans="2:13" ht="15" customHeight="1" x14ac:dyDescent="0.25">
      <c r="I22" s="56" t="s">
        <v>521</v>
      </c>
      <c r="J22" s="120"/>
      <c r="K22" s="56" t="s">
        <v>522</v>
      </c>
      <c r="L22" s="59"/>
    </row>
    <row r="23" spans="2:13" customFormat="1" ht="15" customHeight="1" x14ac:dyDescent="0.3">
      <c r="K23" s="56" t="s">
        <v>1329</v>
      </c>
      <c r="L23" s="124">
        <f>IF(ISBLANK(L22),0,ROUND(L22*J22,0))</f>
        <v>0</v>
      </c>
    </row>
    <row r="24" spans="2:13" ht="15" customHeight="1" x14ac:dyDescent="0.25">
      <c r="I24" s="56"/>
      <c r="K24" s="56"/>
      <c r="L24" s="119">
        <f>IF(H13="",0,H13)</f>
        <v>0</v>
      </c>
      <c r="M24" s="122">
        <f>IF(E13="",0,E13)</f>
        <v>0</v>
      </c>
    </row>
    <row r="25" spans="2:13" x14ac:dyDescent="0.25">
      <c r="B25" s="186" t="s">
        <v>523</v>
      </c>
      <c r="C25" s="186"/>
      <c r="D25" s="186"/>
      <c r="E25" s="186"/>
      <c r="F25" s="186"/>
      <c r="G25" s="186"/>
      <c r="H25" s="186"/>
      <c r="I25" s="186"/>
      <c r="J25" s="186"/>
      <c r="K25" s="186"/>
      <c r="L25" s="186"/>
    </row>
    <row r="26" spans="2:13" ht="14.4" x14ac:dyDescent="0.3">
      <c r="B26" s="57" t="s">
        <v>524</v>
      </c>
    </row>
    <row r="27" spans="2:13" x14ac:dyDescent="0.25">
      <c r="B27" s="190" t="s">
        <v>565</v>
      </c>
      <c r="C27" s="190"/>
      <c r="D27" s="190"/>
      <c r="E27" s="190"/>
      <c r="F27" s="190"/>
      <c r="G27" s="190"/>
      <c r="H27" s="190"/>
      <c r="I27" s="190"/>
      <c r="J27" s="190"/>
      <c r="K27" s="190"/>
      <c r="L27" s="190"/>
    </row>
    <row r="28" spans="2:13" ht="14.4" x14ac:dyDescent="0.3">
      <c r="B28" s="255" t="s">
        <v>566</v>
      </c>
      <c r="C28" s="190"/>
      <c r="D28" s="190"/>
      <c r="E28" s="190"/>
      <c r="F28" s="190"/>
      <c r="G28" s="190"/>
      <c r="H28" s="190"/>
      <c r="I28" s="190"/>
      <c r="J28" s="190"/>
      <c r="K28" s="190"/>
      <c r="L28" s="190"/>
    </row>
  </sheetData>
  <sheetProtection algorithmName="SHA-512" hashValue="08Kv26k04CnmkZNRjm7DFGyPnXdcBx9nVfX8oEWVCpxkv5U/OYqKcvlY7PiiJR5sYvpBxOdPC/3kowu2QfLQHQ==" saltValue="hRDTWGJBReBTSQB/eRIxsw=="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7CBF2CA7-94F9-48B3-B87C-2C610E7D8EE1}"/>
    <hyperlink ref="B28" r:id="rId2" xr:uid="{0E64884F-0F66-481D-8529-53B59946963E}"/>
  </hyperlinks>
  <pageMargins left="0.7" right="0.7" top="0.75" bottom="0.75" header="0.3" footer="0.3"/>
  <pageSetup orientation="landscape" verticalDpi="597"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30B8-BC54-4DFB-BC0C-EAA121860537}">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8" t="s">
        <v>474</v>
      </c>
      <c r="B1" s="208"/>
      <c r="C1" s="208"/>
      <c r="D1" s="208"/>
      <c r="E1" s="208"/>
      <c r="F1" s="208"/>
      <c r="G1" s="208"/>
      <c r="H1" s="208"/>
      <c r="I1" s="208"/>
      <c r="J1" s="208"/>
      <c r="K1" s="208"/>
      <c r="L1" s="208"/>
    </row>
    <row r="3" spans="1:12" x14ac:dyDescent="0.25">
      <c r="B3" s="195" t="s">
        <v>515</v>
      </c>
      <c r="C3" s="195"/>
      <c r="D3" s="195"/>
      <c r="E3" s="26"/>
      <c r="G3" s="195" t="s">
        <v>516</v>
      </c>
      <c r="H3" s="195"/>
      <c r="I3" s="216"/>
      <c r="J3" s="216"/>
      <c r="K3" s="216"/>
      <c r="L3" s="216"/>
    </row>
    <row r="4" spans="1:12" customFormat="1" ht="14.4" x14ac:dyDescent="0.3"/>
    <row r="5" spans="1:12" ht="15" customHeight="1" thickBot="1" x14ac:dyDescent="0.3">
      <c r="B5" s="256" t="s">
        <v>475</v>
      </c>
      <c r="C5" s="256"/>
      <c r="D5" s="256"/>
      <c r="E5" s="256"/>
      <c r="G5" s="256" t="s">
        <v>476</v>
      </c>
      <c r="H5" s="256"/>
      <c r="I5" s="256"/>
      <c r="J5" s="256"/>
      <c r="K5" s="256"/>
      <c r="L5" s="256"/>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COUNTIF(MSF!$C$11:$C$1007,2)</f>
        <v>0</v>
      </c>
      <c r="D8" s="35"/>
      <c r="E8" s="51">
        <f>COUNTIFS(MSF!$C$11:$C$1007,2,MSF!$F$11:$F$1007,"&gt;0")</f>
        <v>0</v>
      </c>
      <c r="F8" s="36"/>
      <c r="G8" s="52">
        <f>SUMIF(MSF!$C$11:$C$1007,2,MSF!$E$11:$E$1007)</f>
        <v>0</v>
      </c>
      <c r="H8" s="35">
        <f>SUMIF(MSF!$C$11:$C$1007,2,MSF!$F$11:$F$1007)</f>
        <v>0</v>
      </c>
      <c r="I8" s="35">
        <f>SUMIF(MSF!$C$11:$C$1007,2,MSF!$E$11:$E$1007)-SUMIF(MSF!$C$11:$C$1007,2,MSF!$H$11:$H$1007)</f>
        <v>0</v>
      </c>
      <c r="J8" s="35">
        <f>COUNTIFS(MSF!$C$11:$C$1007,2,MSF!$U$11:$U$1007,"Yes")</f>
        <v>0</v>
      </c>
      <c r="K8" s="35">
        <f>SUMIF(MSF!$C$11:$C$1007,2,MSF!$V$11:$V$1007)</f>
        <v>0</v>
      </c>
      <c r="L8" s="51">
        <f>SUMIF(MSF!$C$11:$C$1007,2,MSF!$W$11:$W$1007)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IF(H15="","",ROUND(H15*$G$13,0))</f>
        <v/>
      </c>
      <c r="I13" s="35" t="str">
        <f>IF(I15="","",ROUND(I15*$G$13,0))</f>
        <v/>
      </c>
      <c r="J13" s="35" t="str">
        <f>IF(J15="","",J15*$G$13)</f>
        <v/>
      </c>
      <c r="K13" s="35" t="str">
        <f>IF(K15="","",K15*$G$13)</f>
        <v/>
      </c>
      <c r="L13" s="51" t="str">
        <f>IF(L15="","",L15*$G$13)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6" t="s">
        <v>1031</v>
      </c>
      <c r="C16" s="186"/>
      <c r="D16" s="186"/>
      <c r="E16" s="186"/>
      <c r="F16" s="186"/>
      <c r="G16" s="186"/>
      <c r="H16" s="186"/>
      <c r="I16" s="186"/>
      <c r="J16" s="186"/>
      <c r="K16" s="186"/>
      <c r="L16" s="186"/>
    </row>
    <row r="18" spans="2:13" x14ac:dyDescent="0.25">
      <c r="B18" s="53" t="s">
        <v>517</v>
      </c>
      <c r="C18" s="54"/>
      <c r="D18" s="54"/>
      <c r="H18" s="123" t="s">
        <v>520</v>
      </c>
    </row>
    <row r="19" spans="2:13" ht="15" customHeight="1" x14ac:dyDescent="0.25">
      <c r="B19" s="8" t="s">
        <v>518</v>
      </c>
      <c r="E19" s="59"/>
      <c r="H19" s="186" t="s">
        <v>564</v>
      </c>
      <c r="I19" s="186"/>
      <c r="J19" s="186"/>
      <c r="K19" s="186"/>
      <c r="L19" s="186"/>
    </row>
    <row r="20" spans="2:13" customFormat="1" ht="13.5" customHeight="1" x14ac:dyDescent="0.3">
      <c r="H20" s="186"/>
      <c r="I20" s="186"/>
      <c r="J20" s="186"/>
      <c r="K20" s="186"/>
      <c r="L20" s="186"/>
    </row>
    <row r="21" spans="2:13" ht="15" customHeight="1" x14ac:dyDescent="0.25">
      <c r="B21" s="8" t="s">
        <v>519</v>
      </c>
      <c r="E21" s="55" t="str">
        <f>IF(E19=0,"",384.16/(1+(384.16/E19)))</f>
        <v/>
      </c>
      <c r="H21" s="125"/>
      <c r="I21" s="125"/>
      <c r="J21" s="125"/>
      <c r="K21" s="125"/>
      <c r="L21" s="125"/>
    </row>
    <row r="22" spans="2:13" ht="15" customHeight="1" x14ac:dyDescent="0.25">
      <c r="I22" s="56" t="s">
        <v>521</v>
      </c>
      <c r="J22" s="120"/>
      <c r="K22" s="56" t="s">
        <v>522</v>
      </c>
      <c r="L22" s="59"/>
    </row>
    <row r="23" spans="2:13" customFormat="1" ht="15" customHeight="1" x14ac:dyDescent="0.3">
      <c r="K23" s="56" t="s">
        <v>1329</v>
      </c>
      <c r="L23" s="124">
        <f>IF(ISBLANK(L22),0,ROUND(L22*J22,0))</f>
        <v>0</v>
      </c>
    </row>
    <row r="24" spans="2:13" ht="15" customHeight="1" x14ac:dyDescent="0.25">
      <c r="I24" s="56"/>
      <c r="K24" s="56"/>
      <c r="L24" s="119">
        <f>IF(H13="",0,H13)</f>
        <v>0</v>
      </c>
      <c r="M24" s="122">
        <f>IF(E13="",0,E13)</f>
        <v>0</v>
      </c>
    </row>
    <row r="25" spans="2:13" x14ac:dyDescent="0.25">
      <c r="B25" s="186" t="s">
        <v>523</v>
      </c>
      <c r="C25" s="186"/>
      <c r="D25" s="186"/>
      <c r="E25" s="186"/>
      <c r="F25" s="186"/>
      <c r="G25" s="186"/>
      <c r="H25" s="186"/>
      <c r="I25" s="186"/>
      <c r="J25" s="186"/>
      <c r="K25" s="186"/>
      <c r="L25" s="186"/>
    </row>
    <row r="26" spans="2:13" ht="14.4" x14ac:dyDescent="0.3">
      <c r="B26" s="57" t="s">
        <v>524</v>
      </c>
    </row>
    <row r="27" spans="2:13" x14ac:dyDescent="0.25">
      <c r="B27" s="190" t="s">
        <v>565</v>
      </c>
      <c r="C27" s="190"/>
      <c r="D27" s="190"/>
      <c r="E27" s="190"/>
      <c r="F27" s="190"/>
      <c r="G27" s="190"/>
      <c r="H27" s="190"/>
      <c r="I27" s="190"/>
      <c r="J27" s="190"/>
      <c r="K27" s="190"/>
      <c r="L27" s="190"/>
    </row>
    <row r="28" spans="2:13" ht="14.4" x14ac:dyDescent="0.3">
      <c r="B28" s="255" t="s">
        <v>566</v>
      </c>
      <c r="C28" s="190"/>
      <c r="D28" s="190"/>
      <c r="E28" s="190"/>
      <c r="F28" s="190"/>
      <c r="G28" s="190"/>
      <c r="H28" s="190"/>
      <c r="I28" s="190"/>
      <c r="J28" s="190"/>
      <c r="K28" s="190"/>
      <c r="L28" s="190"/>
    </row>
  </sheetData>
  <sheetProtection algorithmName="SHA-512" hashValue="rJoQ7fqGu9YXyi8IfEjn95Xc+bqUAOJKEs1Amf4hrO+BB4NRHQo8B7i81D1drLwYZKSvbRMhBVBiwJSgYKTTJA==" saltValue="+2TYrgP3o7t0iYqp0Urc+w=="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267BB39F-D891-455E-AC76-82EA618FA742}"/>
    <hyperlink ref="B28" r:id="rId2" xr:uid="{49670D00-4A58-4B38-BE5A-B4E5D69661CA}"/>
  </hyperlinks>
  <pageMargins left="0.7" right="0.7" top="0.75" bottom="0.75" header="0.3" footer="0.3"/>
  <pageSetup orientation="landscape" verticalDpi="597"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7DC91-0256-4704-92FF-DF509E20C4AC}">
  <sheetPr>
    <tabColor theme="6"/>
  </sheetPr>
  <dimension ref="A1:M28"/>
  <sheetViews>
    <sheetView showGridLines="0" workbookViewId="0">
      <selection activeCell="O7" sqref="O7"/>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8" t="s">
        <v>474</v>
      </c>
      <c r="B1" s="208"/>
      <c r="C1" s="208"/>
      <c r="D1" s="208"/>
      <c r="E1" s="208"/>
      <c r="F1" s="208"/>
      <c r="G1" s="208"/>
      <c r="H1" s="208"/>
      <c r="I1" s="208"/>
      <c r="J1" s="208"/>
      <c r="K1" s="208"/>
      <c r="L1" s="208"/>
    </row>
    <row r="3" spans="1:12" x14ac:dyDescent="0.25">
      <c r="B3" s="195" t="s">
        <v>515</v>
      </c>
      <c r="C3" s="195"/>
      <c r="D3" s="195"/>
      <c r="E3" s="26"/>
      <c r="G3" s="195" t="s">
        <v>516</v>
      </c>
      <c r="H3" s="195"/>
      <c r="I3" s="216"/>
      <c r="J3" s="216"/>
      <c r="K3" s="216"/>
      <c r="L3" s="216"/>
    </row>
    <row r="4" spans="1:12" customFormat="1" ht="14.4" x14ac:dyDescent="0.3"/>
    <row r="5" spans="1:12" ht="15" customHeight="1" thickBot="1" x14ac:dyDescent="0.3">
      <c r="B5" s="256" t="s">
        <v>475</v>
      </c>
      <c r="C5" s="256"/>
      <c r="D5" s="256"/>
      <c r="E5" s="256"/>
      <c r="G5" s="256" t="s">
        <v>476</v>
      </c>
      <c r="H5" s="256"/>
      <c r="I5" s="256"/>
      <c r="J5" s="256"/>
      <c r="K5" s="256"/>
      <c r="L5" s="256"/>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COUNTIF(MSF!$C$11:$C$1007,3)</f>
        <v>0</v>
      </c>
      <c r="D8" s="35"/>
      <c r="E8" s="51">
        <f>COUNTIFS(MSF!$C$11:$C$1007,3,MSF!$F$11:$F$1007,"&gt;0")</f>
        <v>0</v>
      </c>
      <c r="F8" s="36"/>
      <c r="G8" s="52">
        <f>SUMIF(MSF!$C$11:$C$1007,3,MSF!$E$11:$E$1007)</f>
        <v>0</v>
      </c>
      <c r="H8" s="35">
        <f>SUMIF(MSF!$C$11:$C$1007,3,MSF!$F$11:$F$1007)</f>
        <v>0</v>
      </c>
      <c r="I8" s="35">
        <f>SUMIF(MSF!$C$11:$C$1007,3,MSF!$E$11:$E$1007)-SUMIF(MSF!$C$11:$C$1007,3,MSF!$H$11:$H$1007)</f>
        <v>0</v>
      </c>
      <c r="J8" s="35">
        <f>COUNTIFS(MSF!$C$11:$C$1007,3,MSF!$U$11:$U$1007,"Yes")</f>
        <v>0</v>
      </c>
      <c r="K8" s="35">
        <f>SUMIF(MSF!$C$11:$C$1007,3,MSF!$V$11:$V$1007)</f>
        <v>0</v>
      </c>
      <c r="L8" s="51">
        <f>SUMIF(MSF!$C$11:$C$1007,3,MSF!$W$11:$W$1007)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IF(H15="","",ROUND(H15*$G$13,0))</f>
        <v/>
      </c>
      <c r="I13" s="35" t="str">
        <f>IF(I15="","",ROUND(I15*$G$13,0))</f>
        <v/>
      </c>
      <c r="J13" s="35" t="str">
        <f>IF(J15="","",J15*$G$13)</f>
        <v/>
      </c>
      <c r="K13" s="35" t="str">
        <f>IF(K15="","",K15*$G$13)</f>
        <v/>
      </c>
      <c r="L13" s="51" t="str">
        <f>IF(L15="","",L15*$G$13)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6" t="s">
        <v>1031</v>
      </c>
      <c r="C16" s="186"/>
      <c r="D16" s="186"/>
      <c r="E16" s="186"/>
      <c r="F16" s="186"/>
      <c r="G16" s="186"/>
      <c r="H16" s="186"/>
      <c r="I16" s="186"/>
      <c r="J16" s="186"/>
      <c r="K16" s="186"/>
      <c r="L16" s="186"/>
    </row>
    <row r="18" spans="2:13" x14ac:dyDescent="0.25">
      <c r="B18" s="53" t="s">
        <v>517</v>
      </c>
      <c r="C18" s="54"/>
      <c r="D18" s="54"/>
      <c r="H18" s="123" t="s">
        <v>520</v>
      </c>
    </row>
    <row r="19" spans="2:13" ht="15" customHeight="1" x14ac:dyDescent="0.25">
      <c r="B19" s="8" t="s">
        <v>518</v>
      </c>
      <c r="E19" s="59"/>
      <c r="H19" s="186" t="s">
        <v>564</v>
      </c>
      <c r="I19" s="186"/>
      <c r="J19" s="186"/>
      <c r="K19" s="186"/>
      <c r="L19" s="186"/>
    </row>
    <row r="20" spans="2:13" customFormat="1" ht="13.5" customHeight="1" x14ac:dyDescent="0.3">
      <c r="H20" s="186"/>
      <c r="I20" s="186"/>
      <c r="J20" s="186"/>
      <c r="K20" s="186"/>
      <c r="L20" s="186"/>
    </row>
    <row r="21" spans="2:13" ht="15" customHeight="1" x14ac:dyDescent="0.25">
      <c r="B21" s="8" t="s">
        <v>519</v>
      </c>
      <c r="E21" s="55" t="str">
        <f>IF(E19=0,"",384.16/(1+(384.16/E19)))</f>
        <v/>
      </c>
      <c r="H21" s="125"/>
      <c r="I21" s="125"/>
      <c r="J21" s="125"/>
      <c r="K21" s="125"/>
      <c r="L21" s="125"/>
    </row>
    <row r="22" spans="2:13" ht="15" customHeight="1" x14ac:dyDescent="0.25">
      <c r="I22" s="56" t="s">
        <v>521</v>
      </c>
      <c r="J22" s="120"/>
      <c r="K22" s="56" t="s">
        <v>522</v>
      </c>
      <c r="L22" s="59"/>
    </row>
    <row r="23" spans="2:13" customFormat="1" ht="15" customHeight="1" x14ac:dyDescent="0.3">
      <c r="K23" s="56" t="s">
        <v>1329</v>
      </c>
      <c r="L23" s="124">
        <f>IF(ISBLANK(L22),0,ROUND(L22*J22,0))</f>
        <v>0</v>
      </c>
    </row>
    <row r="24" spans="2:13" ht="15" customHeight="1" x14ac:dyDescent="0.25">
      <c r="I24" s="56"/>
      <c r="K24" s="56"/>
      <c r="L24" s="119">
        <f>IF(H13="",0,H13)</f>
        <v>0</v>
      </c>
      <c r="M24" s="122">
        <f>IF(E13="",0,E13)</f>
        <v>0</v>
      </c>
    </row>
    <row r="25" spans="2:13" x14ac:dyDescent="0.25">
      <c r="B25" s="186" t="s">
        <v>523</v>
      </c>
      <c r="C25" s="186"/>
      <c r="D25" s="186"/>
      <c r="E25" s="186"/>
      <c r="F25" s="186"/>
      <c r="G25" s="186"/>
      <c r="H25" s="186"/>
      <c r="I25" s="186"/>
      <c r="J25" s="186"/>
      <c r="K25" s="186"/>
      <c r="L25" s="186"/>
    </row>
    <row r="26" spans="2:13" ht="14.4" x14ac:dyDescent="0.3">
      <c r="B26" s="57" t="s">
        <v>524</v>
      </c>
    </row>
    <row r="27" spans="2:13" x14ac:dyDescent="0.25">
      <c r="B27" s="190" t="s">
        <v>565</v>
      </c>
      <c r="C27" s="190"/>
      <c r="D27" s="190"/>
      <c r="E27" s="190"/>
      <c r="F27" s="190"/>
      <c r="G27" s="190"/>
      <c r="H27" s="190"/>
      <c r="I27" s="190"/>
      <c r="J27" s="190"/>
      <c r="K27" s="190"/>
      <c r="L27" s="190"/>
    </row>
    <row r="28" spans="2:13" ht="14.4" x14ac:dyDescent="0.3">
      <c r="B28" s="255" t="s">
        <v>566</v>
      </c>
      <c r="C28" s="190"/>
      <c r="D28" s="190"/>
      <c r="E28" s="190"/>
      <c r="F28" s="190"/>
      <c r="G28" s="190"/>
      <c r="H28" s="190"/>
      <c r="I28" s="190"/>
      <c r="J28" s="190"/>
      <c r="K28" s="190"/>
      <c r="L28" s="190"/>
    </row>
  </sheetData>
  <sheetProtection algorithmName="SHA-512" hashValue="/m5RPdGreB62/StNNbPZOZXeoiQiY4gtSfDDsYYXh5wXJmEDwT0Ek4/nbkI57VTFjVlL554Lgv3ey8ARy9SjwA==" saltValue="LI0hay0VMLCQva4Zpcuhjg=="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7BD7A380-EBE9-4995-9A2B-ACDAA345EBBD}"/>
    <hyperlink ref="B28" r:id="rId2" xr:uid="{D973AEF1-8CE1-4464-BCE5-D554E9BB93DA}"/>
  </hyperlinks>
  <pageMargins left="0.7" right="0.7" top="0.75" bottom="0.75" header="0.3" footer="0.3"/>
  <pageSetup orientation="landscape" verticalDpi="597"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G441"/>
  <sheetViews>
    <sheetView topLeftCell="A290" workbookViewId="0">
      <selection activeCell="H427" sqref="H427"/>
    </sheetView>
  </sheetViews>
  <sheetFormatPr defaultColWidth="9.109375" defaultRowHeight="14.4" x14ac:dyDescent="0.3"/>
  <cols>
    <col min="1" max="1" width="18.6640625" style="7" bestFit="1" customWidth="1"/>
    <col min="2" max="5" width="9.33203125" bestFit="1" customWidth="1"/>
  </cols>
  <sheetData>
    <row r="1" spans="1:7" ht="41.4" x14ac:dyDescent="0.3">
      <c r="A1" s="108" t="s">
        <v>7</v>
      </c>
      <c r="B1" s="1" t="s">
        <v>3</v>
      </c>
      <c r="C1" s="1" t="s">
        <v>4</v>
      </c>
      <c r="D1" s="1" t="s">
        <v>5</v>
      </c>
      <c r="E1" s="1" t="s">
        <v>6</v>
      </c>
      <c r="F1" s="2" t="s">
        <v>2</v>
      </c>
    </row>
    <row r="2" spans="1:7" x14ac:dyDescent="0.3">
      <c r="A2" s="6" t="s">
        <v>8</v>
      </c>
      <c r="B2" s="3">
        <v>20490</v>
      </c>
      <c r="C2" s="3">
        <v>36410</v>
      </c>
      <c r="D2" s="3">
        <v>50945</v>
      </c>
      <c r="E2" s="3">
        <v>75190</v>
      </c>
      <c r="F2" s="4">
        <f>C2/E2</f>
        <v>0.48423992552201089</v>
      </c>
      <c r="G2" s="180">
        <f>B2/E2</f>
        <v>0.27250964223965951</v>
      </c>
    </row>
    <row r="3" spans="1:7" x14ac:dyDescent="0.3">
      <c r="A3" s="6" t="s">
        <v>9</v>
      </c>
      <c r="B3" s="3">
        <v>8190</v>
      </c>
      <c r="C3" s="3">
        <v>17595</v>
      </c>
      <c r="D3" s="3">
        <v>26640</v>
      </c>
      <c r="E3" s="3">
        <v>48390</v>
      </c>
      <c r="F3" s="4">
        <f t="shared" ref="F3:F66" si="0">C3/E3</f>
        <v>0.36360818350898944</v>
      </c>
      <c r="G3" s="180">
        <f t="shared" ref="G3:G66" si="1">B3/E3</f>
        <v>0.16924984500929943</v>
      </c>
    </row>
    <row r="4" spans="1:7" x14ac:dyDescent="0.3">
      <c r="A4" s="6" t="s">
        <v>10</v>
      </c>
      <c r="B4" s="3">
        <v>3940</v>
      </c>
      <c r="C4" s="3">
        <v>6975</v>
      </c>
      <c r="D4" s="3">
        <v>9880</v>
      </c>
      <c r="E4" s="3">
        <v>15940</v>
      </c>
      <c r="F4" s="4">
        <f t="shared" si="0"/>
        <v>0.43757841907151818</v>
      </c>
      <c r="G4" s="180">
        <f t="shared" si="1"/>
        <v>0.24717691342534504</v>
      </c>
    </row>
    <row r="5" spans="1:7" x14ac:dyDescent="0.3">
      <c r="A5" s="6" t="s">
        <v>11</v>
      </c>
      <c r="B5" s="3">
        <v>3500</v>
      </c>
      <c r="C5" s="3">
        <v>6135</v>
      </c>
      <c r="D5" s="3">
        <v>8530</v>
      </c>
      <c r="E5" s="3">
        <v>13775</v>
      </c>
      <c r="F5" s="4">
        <f t="shared" si="0"/>
        <v>0.4453720508166969</v>
      </c>
      <c r="G5" s="180">
        <f t="shared" si="1"/>
        <v>0.25408348457350272</v>
      </c>
    </row>
    <row r="6" spans="1:7" x14ac:dyDescent="0.3">
      <c r="A6" s="6" t="s">
        <v>12</v>
      </c>
      <c r="B6" s="3">
        <v>27955</v>
      </c>
      <c r="C6" s="3">
        <v>50275</v>
      </c>
      <c r="D6" s="3">
        <v>79570</v>
      </c>
      <c r="E6" s="3">
        <v>129635</v>
      </c>
      <c r="F6" s="4">
        <f t="shared" si="0"/>
        <v>0.38781964747174758</v>
      </c>
      <c r="G6" s="180">
        <f t="shared" si="1"/>
        <v>0.21564392332317661</v>
      </c>
    </row>
    <row r="7" spans="1:7" x14ac:dyDescent="0.3">
      <c r="A7" s="6" t="s">
        <v>13</v>
      </c>
      <c r="B7" s="3">
        <v>23450</v>
      </c>
      <c r="C7" s="3">
        <v>40965</v>
      </c>
      <c r="D7" s="3">
        <v>60220</v>
      </c>
      <c r="E7" s="3">
        <v>103645</v>
      </c>
      <c r="F7" s="4">
        <f t="shared" si="0"/>
        <v>0.39524337884123689</v>
      </c>
      <c r="G7" s="180">
        <f t="shared" si="1"/>
        <v>0.22625307540161127</v>
      </c>
    </row>
    <row r="8" spans="1:7" x14ac:dyDescent="0.3">
      <c r="A8" s="6" t="s">
        <v>14</v>
      </c>
      <c r="B8" s="3">
        <v>10805</v>
      </c>
      <c r="C8" s="3">
        <v>17825</v>
      </c>
      <c r="D8" s="3">
        <v>24805</v>
      </c>
      <c r="E8" s="3">
        <v>39115</v>
      </c>
      <c r="F8" s="4">
        <f t="shared" si="0"/>
        <v>0.45570752908091527</v>
      </c>
      <c r="G8" s="180">
        <f t="shared" si="1"/>
        <v>0.27623673782436403</v>
      </c>
    </row>
    <row r="9" spans="1:7" x14ac:dyDescent="0.3">
      <c r="A9" s="6" t="s">
        <v>15</v>
      </c>
      <c r="B9" s="3">
        <v>4695</v>
      </c>
      <c r="C9" s="3">
        <v>7625</v>
      </c>
      <c r="D9" s="3">
        <v>10765</v>
      </c>
      <c r="E9" s="3">
        <v>14200</v>
      </c>
      <c r="F9" s="4">
        <f t="shared" si="0"/>
        <v>0.5369718309859155</v>
      </c>
      <c r="G9" s="180">
        <f t="shared" si="1"/>
        <v>0.33063380281690141</v>
      </c>
    </row>
    <row r="10" spans="1:7" x14ac:dyDescent="0.3">
      <c r="A10" s="6" t="s">
        <v>16</v>
      </c>
      <c r="B10" s="3">
        <v>6510</v>
      </c>
      <c r="C10" s="3">
        <v>10640</v>
      </c>
      <c r="D10" s="3">
        <v>14975</v>
      </c>
      <c r="E10" s="3">
        <v>26915</v>
      </c>
      <c r="F10" s="4">
        <f t="shared" si="0"/>
        <v>0.3953185955786736</v>
      </c>
      <c r="G10" s="180">
        <f t="shared" si="1"/>
        <v>0.24187256176853056</v>
      </c>
    </row>
    <row r="11" spans="1:7" x14ac:dyDescent="0.3">
      <c r="A11" s="6" t="s">
        <v>17</v>
      </c>
      <c r="B11" s="3">
        <v>16385</v>
      </c>
      <c r="C11" s="3">
        <v>26965</v>
      </c>
      <c r="D11" s="3">
        <v>36910</v>
      </c>
      <c r="E11" s="3">
        <v>54775</v>
      </c>
      <c r="F11" s="4">
        <f t="shared" si="0"/>
        <v>0.49228662711090826</v>
      </c>
      <c r="G11" s="180">
        <f t="shared" si="1"/>
        <v>0.29913281606572339</v>
      </c>
    </row>
    <row r="12" spans="1:7" x14ac:dyDescent="0.3">
      <c r="A12" s="6" t="s">
        <v>18</v>
      </c>
      <c r="B12" s="3">
        <v>9580</v>
      </c>
      <c r="C12" s="3">
        <v>18035</v>
      </c>
      <c r="D12" s="3">
        <v>28305</v>
      </c>
      <c r="E12" s="3">
        <v>40155</v>
      </c>
      <c r="F12" s="4">
        <f t="shared" si="0"/>
        <v>0.44913460341177935</v>
      </c>
      <c r="G12" s="180">
        <f t="shared" si="1"/>
        <v>0.2385755198605404</v>
      </c>
    </row>
    <row r="13" spans="1:7" x14ac:dyDescent="0.3">
      <c r="A13" s="6" t="s">
        <v>19</v>
      </c>
      <c r="B13" s="3">
        <v>2765</v>
      </c>
      <c r="C13" s="3">
        <v>5440</v>
      </c>
      <c r="D13" s="3">
        <v>9225</v>
      </c>
      <c r="E13" s="3">
        <v>15950</v>
      </c>
      <c r="F13" s="4">
        <f t="shared" si="0"/>
        <v>0.34106583072100316</v>
      </c>
      <c r="G13" s="180">
        <f t="shared" si="1"/>
        <v>0.17335423197492164</v>
      </c>
    </row>
    <row r="14" spans="1:7" x14ac:dyDescent="0.3">
      <c r="A14" s="6" t="s">
        <v>20</v>
      </c>
      <c r="B14" s="3">
        <v>8730</v>
      </c>
      <c r="C14" s="3">
        <v>14140</v>
      </c>
      <c r="D14" s="3">
        <v>21255</v>
      </c>
      <c r="E14" s="3">
        <v>30550</v>
      </c>
      <c r="F14" s="4">
        <f t="shared" si="0"/>
        <v>0.46284779050736496</v>
      </c>
      <c r="G14" s="180">
        <f t="shared" si="1"/>
        <v>0.2857610474631751</v>
      </c>
    </row>
    <row r="15" spans="1:7" x14ac:dyDescent="0.3">
      <c r="A15" s="6" t="s">
        <v>21</v>
      </c>
      <c r="B15" s="3">
        <v>2615</v>
      </c>
      <c r="C15" s="3">
        <v>4050</v>
      </c>
      <c r="D15" s="3">
        <v>5140</v>
      </c>
      <c r="E15" s="3">
        <v>7530</v>
      </c>
      <c r="F15" s="4">
        <f t="shared" si="0"/>
        <v>0.53784860557768921</v>
      </c>
      <c r="G15" s="180">
        <f t="shared" si="1"/>
        <v>0.34727755644090308</v>
      </c>
    </row>
    <row r="16" spans="1:7" x14ac:dyDescent="0.3">
      <c r="A16" s="6" t="s">
        <v>22</v>
      </c>
      <c r="B16" s="3">
        <v>10005</v>
      </c>
      <c r="C16" s="3">
        <v>17960</v>
      </c>
      <c r="D16" s="3">
        <v>24850</v>
      </c>
      <c r="E16" s="3">
        <v>35445</v>
      </c>
      <c r="F16" s="4">
        <f t="shared" si="0"/>
        <v>0.50670052193539283</v>
      </c>
      <c r="G16" s="180">
        <f t="shared" si="1"/>
        <v>0.28226830300465511</v>
      </c>
    </row>
    <row r="17" spans="1:7" x14ac:dyDescent="0.3">
      <c r="A17" s="6" t="s">
        <v>23</v>
      </c>
      <c r="B17" s="3">
        <v>11210</v>
      </c>
      <c r="C17" s="3">
        <v>20855</v>
      </c>
      <c r="D17" s="3">
        <v>32710</v>
      </c>
      <c r="E17" s="3">
        <v>55275</v>
      </c>
      <c r="F17" s="4">
        <f t="shared" si="0"/>
        <v>0.37729534147444593</v>
      </c>
      <c r="G17" s="180">
        <f t="shared" si="1"/>
        <v>0.20280416101311624</v>
      </c>
    </row>
    <row r="18" spans="1:7" x14ac:dyDescent="0.3">
      <c r="A18" s="6" t="s">
        <v>24</v>
      </c>
      <c r="B18" s="3">
        <v>3205</v>
      </c>
      <c r="C18" s="3">
        <v>5745</v>
      </c>
      <c r="D18" s="3">
        <v>8310</v>
      </c>
      <c r="E18" s="3">
        <v>14090</v>
      </c>
      <c r="F18" s="4">
        <f t="shared" si="0"/>
        <v>0.40773598296664298</v>
      </c>
      <c r="G18" s="180">
        <f t="shared" si="1"/>
        <v>0.22746628814762243</v>
      </c>
    </row>
    <row r="19" spans="1:7" x14ac:dyDescent="0.3">
      <c r="A19" s="6" t="s">
        <v>25</v>
      </c>
      <c r="B19" s="3">
        <v>11430</v>
      </c>
      <c r="C19" s="3">
        <v>23060</v>
      </c>
      <c r="D19" s="3">
        <v>34330</v>
      </c>
      <c r="E19" s="3">
        <v>59300</v>
      </c>
      <c r="F19" s="4">
        <f t="shared" si="0"/>
        <v>0.38887015177065765</v>
      </c>
      <c r="G19" s="180">
        <f t="shared" si="1"/>
        <v>0.19274873524451938</v>
      </c>
    </row>
    <row r="20" spans="1:7" x14ac:dyDescent="0.3">
      <c r="A20" s="6" t="s">
        <v>26</v>
      </c>
      <c r="B20" s="3">
        <v>198315</v>
      </c>
      <c r="C20" s="3">
        <v>329535</v>
      </c>
      <c r="D20" s="3">
        <v>460445</v>
      </c>
      <c r="E20" s="3">
        <v>669140</v>
      </c>
      <c r="F20" s="4">
        <f t="shared" si="0"/>
        <v>0.4924754162058762</v>
      </c>
      <c r="G20" s="180">
        <f t="shared" si="1"/>
        <v>0.29637295633200827</v>
      </c>
    </row>
    <row r="21" spans="1:7" x14ac:dyDescent="0.3">
      <c r="A21" s="6" t="s">
        <v>27</v>
      </c>
      <c r="B21" s="3">
        <v>3080</v>
      </c>
      <c r="C21" s="3">
        <v>5050</v>
      </c>
      <c r="D21" s="3">
        <v>7490</v>
      </c>
      <c r="E21" s="3">
        <v>11430</v>
      </c>
      <c r="F21" s="4">
        <f t="shared" si="0"/>
        <v>0.44181977252843396</v>
      </c>
      <c r="G21" s="180">
        <f t="shared" si="1"/>
        <v>0.26946631671041121</v>
      </c>
    </row>
    <row r="22" spans="1:7" x14ac:dyDescent="0.3">
      <c r="A22" s="6" t="s">
        <v>28</v>
      </c>
      <c r="B22" s="3">
        <v>5080</v>
      </c>
      <c r="C22" s="3">
        <v>8500</v>
      </c>
      <c r="D22" s="3">
        <v>12065</v>
      </c>
      <c r="E22" s="3">
        <v>19785</v>
      </c>
      <c r="F22" s="4">
        <f t="shared" si="0"/>
        <v>0.42961839777609301</v>
      </c>
      <c r="G22" s="180">
        <f t="shared" si="1"/>
        <v>0.25676017184735911</v>
      </c>
    </row>
    <row r="23" spans="1:7" x14ac:dyDescent="0.3">
      <c r="A23" s="6" t="s">
        <v>29</v>
      </c>
      <c r="B23" s="3">
        <v>14345</v>
      </c>
      <c r="C23" s="3">
        <v>25200</v>
      </c>
      <c r="D23" s="3">
        <v>38295</v>
      </c>
      <c r="E23" s="3">
        <v>52525</v>
      </c>
      <c r="F23" s="4">
        <f t="shared" si="0"/>
        <v>0.47977153736316042</v>
      </c>
      <c r="G23" s="180">
        <f t="shared" si="1"/>
        <v>0.27310804378867204</v>
      </c>
    </row>
    <row r="24" spans="1:7" x14ac:dyDescent="0.3">
      <c r="A24" s="6" t="s">
        <v>30</v>
      </c>
      <c r="B24" s="3">
        <v>8770</v>
      </c>
      <c r="C24" s="3">
        <v>15175</v>
      </c>
      <c r="D24" s="3">
        <v>21745</v>
      </c>
      <c r="E24" s="3">
        <v>36635</v>
      </c>
      <c r="F24" s="4">
        <f t="shared" si="0"/>
        <v>0.41422137300395795</v>
      </c>
      <c r="G24" s="180">
        <f t="shared" si="1"/>
        <v>0.23938856284973387</v>
      </c>
    </row>
    <row r="25" spans="1:7" x14ac:dyDescent="0.3">
      <c r="A25" s="6" t="s">
        <v>31</v>
      </c>
      <c r="B25" s="3">
        <v>8025</v>
      </c>
      <c r="C25" s="3">
        <v>14760</v>
      </c>
      <c r="D25" s="3">
        <v>21890</v>
      </c>
      <c r="E25" s="3">
        <v>39975</v>
      </c>
      <c r="F25" s="4">
        <f t="shared" si="0"/>
        <v>0.36923076923076925</v>
      </c>
      <c r="G25" s="180">
        <f t="shared" si="1"/>
        <v>0.20075046904315197</v>
      </c>
    </row>
    <row r="26" spans="1:7" x14ac:dyDescent="0.3">
      <c r="A26" s="6" t="s">
        <v>32</v>
      </c>
      <c r="B26" s="3">
        <v>5425</v>
      </c>
      <c r="C26" s="3">
        <v>8890</v>
      </c>
      <c r="D26" s="3">
        <v>12955</v>
      </c>
      <c r="E26" s="3">
        <v>18230</v>
      </c>
      <c r="F26" s="4">
        <f t="shared" si="0"/>
        <v>0.48765770707624795</v>
      </c>
      <c r="G26" s="180">
        <f t="shared" si="1"/>
        <v>0.29758639605046627</v>
      </c>
    </row>
    <row r="27" spans="1:7" x14ac:dyDescent="0.3">
      <c r="A27" s="6" t="s">
        <v>33</v>
      </c>
      <c r="B27" s="3">
        <v>8885</v>
      </c>
      <c r="C27" s="3">
        <v>15885</v>
      </c>
      <c r="D27" s="3">
        <v>23145</v>
      </c>
      <c r="E27" s="3">
        <v>39950</v>
      </c>
      <c r="F27" s="4">
        <f t="shared" si="0"/>
        <v>0.397622027534418</v>
      </c>
      <c r="G27" s="180">
        <f t="shared" si="1"/>
        <v>0.22240300375469338</v>
      </c>
    </row>
    <row r="28" spans="1:7" x14ac:dyDescent="0.3">
      <c r="A28" s="6" t="s">
        <v>34</v>
      </c>
      <c r="B28" s="3">
        <v>10245</v>
      </c>
      <c r="C28" s="3">
        <v>20360</v>
      </c>
      <c r="D28" s="3">
        <v>28500</v>
      </c>
      <c r="E28" s="3">
        <v>48055</v>
      </c>
      <c r="F28" s="4">
        <f t="shared" si="0"/>
        <v>0.42368119862657372</v>
      </c>
      <c r="G28" s="180">
        <f t="shared" si="1"/>
        <v>0.2131932161065446</v>
      </c>
    </row>
    <row r="29" spans="1:7" x14ac:dyDescent="0.3">
      <c r="A29" s="6" t="s">
        <v>35</v>
      </c>
      <c r="B29" s="3">
        <v>5880</v>
      </c>
      <c r="C29" s="3">
        <v>10810</v>
      </c>
      <c r="D29" s="3">
        <v>16535</v>
      </c>
      <c r="E29" s="3">
        <v>28610</v>
      </c>
      <c r="F29" s="4">
        <f t="shared" si="0"/>
        <v>0.37783991611324713</v>
      </c>
      <c r="G29" s="180">
        <f t="shared" si="1"/>
        <v>0.20552254456483746</v>
      </c>
    </row>
    <row r="30" spans="1:7" x14ac:dyDescent="0.3">
      <c r="A30" s="6" t="s">
        <v>36</v>
      </c>
      <c r="B30" s="3">
        <v>5560</v>
      </c>
      <c r="C30" s="3">
        <v>9205</v>
      </c>
      <c r="D30" s="3">
        <v>14080</v>
      </c>
      <c r="E30" s="3">
        <v>23125</v>
      </c>
      <c r="F30" s="4">
        <f t="shared" si="0"/>
        <v>0.39805405405405403</v>
      </c>
      <c r="G30" s="180">
        <f t="shared" si="1"/>
        <v>0.24043243243243242</v>
      </c>
    </row>
    <row r="31" spans="1:7" x14ac:dyDescent="0.3">
      <c r="A31" s="6" t="s">
        <v>37</v>
      </c>
      <c r="B31" s="3">
        <v>16120</v>
      </c>
      <c r="C31" s="3">
        <v>28295</v>
      </c>
      <c r="D31" s="3">
        <v>40465</v>
      </c>
      <c r="E31" s="3">
        <v>66930</v>
      </c>
      <c r="F31" s="4">
        <f t="shared" si="0"/>
        <v>0.42275511728671744</v>
      </c>
      <c r="G31" s="180">
        <f t="shared" si="1"/>
        <v>0.24084864784102794</v>
      </c>
    </row>
    <row r="32" spans="1:7" x14ac:dyDescent="0.3">
      <c r="A32" s="6" t="s">
        <v>38</v>
      </c>
      <c r="B32" s="3">
        <v>3420</v>
      </c>
      <c r="C32" s="3">
        <v>5725</v>
      </c>
      <c r="D32" s="3">
        <v>8470</v>
      </c>
      <c r="E32" s="3">
        <v>13185</v>
      </c>
      <c r="F32" s="4">
        <f t="shared" si="0"/>
        <v>0.43420553659461508</v>
      </c>
      <c r="G32" s="180">
        <f t="shared" si="1"/>
        <v>0.25938566552901021</v>
      </c>
    </row>
    <row r="33" spans="1:7" x14ac:dyDescent="0.3">
      <c r="A33" s="6" t="s">
        <v>39</v>
      </c>
      <c r="B33" s="3">
        <v>16640</v>
      </c>
      <c r="C33" s="3">
        <v>28280</v>
      </c>
      <c r="D33" s="3">
        <v>41220</v>
      </c>
      <c r="E33" s="3">
        <v>63535</v>
      </c>
      <c r="F33" s="4">
        <f t="shared" si="0"/>
        <v>0.44510899504210277</v>
      </c>
      <c r="G33" s="180">
        <f t="shared" si="1"/>
        <v>0.26190288817187379</v>
      </c>
    </row>
    <row r="34" spans="1:7" x14ac:dyDescent="0.3">
      <c r="A34" s="6" t="s">
        <v>40</v>
      </c>
      <c r="B34" s="3">
        <v>74245</v>
      </c>
      <c r="C34" s="3">
        <v>129745</v>
      </c>
      <c r="D34" s="3">
        <v>194655</v>
      </c>
      <c r="E34" s="3">
        <v>353095</v>
      </c>
      <c r="F34" s="4">
        <f t="shared" si="0"/>
        <v>0.36745068607598519</v>
      </c>
      <c r="G34" s="180">
        <f t="shared" si="1"/>
        <v>0.21026919101091773</v>
      </c>
    </row>
    <row r="35" spans="1:7" x14ac:dyDescent="0.3">
      <c r="A35" s="6" t="s">
        <v>41</v>
      </c>
      <c r="B35" s="3">
        <v>2605</v>
      </c>
      <c r="C35" s="3">
        <v>3485</v>
      </c>
      <c r="D35" s="3">
        <v>4335</v>
      </c>
      <c r="E35" s="3">
        <v>6385</v>
      </c>
      <c r="F35" s="4">
        <f t="shared" si="0"/>
        <v>0.54581049334377452</v>
      </c>
      <c r="G35" s="180">
        <f t="shared" si="1"/>
        <v>0.40798747063429913</v>
      </c>
    </row>
    <row r="36" spans="1:7" x14ac:dyDescent="0.3">
      <c r="A36" s="6" t="s">
        <v>42</v>
      </c>
      <c r="B36" s="3">
        <v>5650</v>
      </c>
      <c r="C36" s="3">
        <v>10115</v>
      </c>
      <c r="D36" s="3">
        <v>14570</v>
      </c>
      <c r="E36" s="3">
        <v>21255</v>
      </c>
      <c r="F36" s="4">
        <f t="shared" si="0"/>
        <v>0.47588802634674193</v>
      </c>
      <c r="G36" s="180">
        <f t="shared" si="1"/>
        <v>0.26581980710421077</v>
      </c>
    </row>
    <row r="37" spans="1:7" x14ac:dyDescent="0.3">
      <c r="A37" s="6" t="s">
        <v>43</v>
      </c>
      <c r="B37" s="3">
        <v>6105</v>
      </c>
      <c r="C37" s="3">
        <v>10175</v>
      </c>
      <c r="D37" s="3">
        <v>16370</v>
      </c>
      <c r="E37" s="3">
        <v>25165</v>
      </c>
      <c r="F37" s="4">
        <f t="shared" si="0"/>
        <v>0.40433141267633615</v>
      </c>
      <c r="G37" s="180">
        <f t="shared" si="1"/>
        <v>0.24259884760580172</v>
      </c>
    </row>
    <row r="38" spans="1:7" x14ac:dyDescent="0.3">
      <c r="A38" s="6" t="s">
        <v>44</v>
      </c>
      <c r="B38" s="3">
        <v>15155</v>
      </c>
      <c r="C38" s="3">
        <v>24440</v>
      </c>
      <c r="D38" s="3">
        <v>37105</v>
      </c>
      <c r="E38" s="3">
        <v>56075</v>
      </c>
      <c r="F38" s="4">
        <f t="shared" si="0"/>
        <v>0.43584485064645562</v>
      </c>
      <c r="G38" s="180">
        <f t="shared" si="1"/>
        <v>0.2702630405706643</v>
      </c>
    </row>
    <row r="39" spans="1:7" x14ac:dyDescent="0.3">
      <c r="A39" s="6" t="s">
        <v>45</v>
      </c>
      <c r="B39" s="3">
        <v>4640</v>
      </c>
      <c r="C39" s="3">
        <v>8215</v>
      </c>
      <c r="D39" s="3">
        <v>11485</v>
      </c>
      <c r="E39" s="3">
        <v>17165</v>
      </c>
      <c r="F39" s="4">
        <f t="shared" si="0"/>
        <v>0.47859015438392077</v>
      </c>
      <c r="G39" s="180">
        <f t="shared" si="1"/>
        <v>0.27031750655403436</v>
      </c>
    </row>
    <row r="40" spans="1:7" x14ac:dyDescent="0.3">
      <c r="A40" s="6" t="s">
        <v>46</v>
      </c>
      <c r="B40" s="3">
        <v>6755</v>
      </c>
      <c r="C40" s="3">
        <v>11860</v>
      </c>
      <c r="D40" s="3">
        <v>16275</v>
      </c>
      <c r="E40" s="3">
        <v>27550</v>
      </c>
      <c r="F40" s="4">
        <f t="shared" si="0"/>
        <v>0.43049001814882032</v>
      </c>
      <c r="G40" s="180">
        <f t="shared" si="1"/>
        <v>0.24519056261343014</v>
      </c>
    </row>
    <row r="41" spans="1:7" x14ac:dyDescent="0.3">
      <c r="A41" s="6" t="s">
        <v>47</v>
      </c>
      <c r="B41" s="3">
        <v>8500</v>
      </c>
      <c r="C41" s="3">
        <v>13845</v>
      </c>
      <c r="D41" s="3">
        <v>20150</v>
      </c>
      <c r="E41" s="3">
        <v>31700</v>
      </c>
      <c r="F41" s="4">
        <f t="shared" si="0"/>
        <v>0.43675078864353312</v>
      </c>
      <c r="G41" s="180">
        <f t="shared" si="1"/>
        <v>0.26813880126182965</v>
      </c>
    </row>
    <row r="42" spans="1:7" x14ac:dyDescent="0.3">
      <c r="A42" s="6" t="s">
        <v>48</v>
      </c>
      <c r="B42" s="3">
        <v>4195</v>
      </c>
      <c r="C42" s="3">
        <v>8365</v>
      </c>
      <c r="D42" s="3">
        <v>13740</v>
      </c>
      <c r="E42" s="3">
        <v>23190</v>
      </c>
      <c r="F42" s="4">
        <f t="shared" si="0"/>
        <v>0.36071582578697714</v>
      </c>
      <c r="G42" s="180">
        <f t="shared" si="1"/>
        <v>0.18089693833548945</v>
      </c>
    </row>
    <row r="43" spans="1:7" x14ac:dyDescent="0.3">
      <c r="A43" s="6" t="s">
        <v>49</v>
      </c>
      <c r="B43" s="3">
        <v>1685</v>
      </c>
      <c r="C43" s="3">
        <v>3060</v>
      </c>
      <c r="D43" s="3">
        <v>4910</v>
      </c>
      <c r="E43" s="3">
        <v>7975</v>
      </c>
      <c r="F43" s="4">
        <f t="shared" si="0"/>
        <v>0.38369905956112854</v>
      </c>
      <c r="G43" s="180">
        <f t="shared" si="1"/>
        <v>0.21128526645768025</v>
      </c>
    </row>
    <row r="44" spans="1:7" x14ac:dyDescent="0.3">
      <c r="A44" s="6" t="s">
        <v>50</v>
      </c>
      <c r="B44" s="3">
        <v>3555</v>
      </c>
      <c r="C44" s="3">
        <v>6545</v>
      </c>
      <c r="D44" s="3">
        <v>10810</v>
      </c>
      <c r="E44" s="3">
        <v>18290</v>
      </c>
      <c r="F44" s="4">
        <f t="shared" si="0"/>
        <v>0.35784581738655002</v>
      </c>
      <c r="G44" s="180">
        <f t="shared" si="1"/>
        <v>0.19436850738108255</v>
      </c>
    </row>
    <row r="45" spans="1:7" x14ac:dyDescent="0.3">
      <c r="A45" s="6" t="s">
        <v>51</v>
      </c>
      <c r="B45" s="3">
        <v>3000</v>
      </c>
      <c r="C45" s="3">
        <v>4885</v>
      </c>
      <c r="D45" s="3">
        <v>7400</v>
      </c>
      <c r="E45" s="3">
        <v>11525</v>
      </c>
      <c r="F45" s="4">
        <f t="shared" si="0"/>
        <v>0.42386117136659435</v>
      </c>
      <c r="G45" s="180">
        <f t="shared" si="1"/>
        <v>0.26030368763557482</v>
      </c>
    </row>
    <row r="46" spans="1:7" x14ac:dyDescent="0.3">
      <c r="A46" s="6" t="s">
        <v>52</v>
      </c>
      <c r="B46" s="3">
        <v>10165</v>
      </c>
      <c r="C46" s="3">
        <v>19945</v>
      </c>
      <c r="D46" s="3">
        <v>30620</v>
      </c>
      <c r="E46" s="3">
        <v>52280</v>
      </c>
      <c r="F46" s="4">
        <f t="shared" si="0"/>
        <v>0.38150344299923489</v>
      </c>
      <c r="G46" s="180">
        <f t="shared" si="1"/>
        <v>0.19443381790359601</v>
      </c>
    </row>
    <row r="47" spans="1:7" x14ac:dyDescent="0.3">
      <c r="A47" s="6" t="s">
        <v>53</v>
      </c>
      <c r="B47" s="3">
        <v>5115</v>
      </c>
      <c r="C47" s="3">
        <v>8910</v>
      </c>
      <c r="D47" s="3">
        <v>10950</v>
      </c>
      <c r="E47" s="3">
        <v>15790</v>
      </c>
      <c r="F47" s="4">
        <f t="shared" si="0"/>
        <v>0.56428119062697912</v>
      </c>
      <c r="G47" s="180">
        <f t="shared" si="1"/>
        <v>0.32393920202659909</v>
      </c>
    </row>
    <row r="48" spans="1:7" x14ac:dyDescent="0.3">
      <c r="A48" s="6" t="s">
        <v>54</v>
      </c>
      <c r="B48" s="3">
        <v>112420</v>
      </c>
      <c r="C48" s="3">
        <v>186110</v>
      </c>
      <c r="D48" s="3">
        <v>273985</v>
      </c>
      <c r="E48" s="3">
        <v>454850</v>
      </c>
      <c r="F48" s="4">
        <f t="shared" si="0"/>
        <v>0.40916785753545126</v>
      </c>
      <c r="G48" s="180">
        <f t="shared" si="1"/>
        <v>0.24715840386940749</v>
      </c>
    </row>
    <row r="49" spans="1:7" x14ac:dyDescent="0.3">
      <c r="A49" s="6" t="s">
        <v>55</v>
      </c>
      <c r="B49" s="3">
        <v>1715</v>
      </c>
      <c r="C49" s="3">
        <v>2210</v>
      </c>
      <c r="D49" s="3">
        <v>2920</v>
      </c>
      <c r="E49" s="3">
        <v>4485</v>
      </c>
      <c r="F49" s="4">
        <f t="shared" si="0"/>
        <v>0.49275362318840582</v>
      </c>
      <c r="G49" s="180">
        <f t="shared" si="1"/>
        <v>0.38238573021181715</v>
      </c>
    </row>
    <row r="50" spans="1:7" x14ac:dyDescent="0.3">
      <c r="A50" s="6" t="s">
        <v>56</v>
      </c>
      <c r="B50" s="3">
        <v>6175</v>
      </c>
      <c r="C50" s="3">
        <v>10995</v>
      </c>
      <c r="D50" s="3">
        <v>15480</v>
      </c>
      <c r="E50" s="3">
        <v>22985</v>
      </c>
      <c r="F50" s="4">
        <f t="shared" si="0"/>
        <v>0.47835544920600392</v>
      </c>
      <c r="G50" s="180">
        <f t="shared" si="1"/>
        <v>0.26865346965412223</v>
      </c>
    </row>
    <row r="51" spans="1:7" x14ac:dyDescent="0.3">
      <c r="A51" s="6" t="s">
        <v>57</v>
      </c>
      <c r="B51" s="3">
        <v>10020</v>
      </c>
      <c r="C51" s="3">
        <v>17705</v>
      </c>
      <c r="D51" s="3">
        <v>27095</v>
      </c>
      <c r="E51" s="3">
        <v>43260</v>
      </c>
      <c r="F51" s="4">
        <f t="shared" si="0"/>
        <v>0.40926953305594083</v>
      </c>
      <c r="G51" s="180">
        <f t="shared" si="1"/>
        <v>0.23162274618585299</v>
      </c>
    </row>
    <row r="52" spans="1:7" x14ac:dyDescent="0.3">
      <c r="A52" s="6" t="s">
        <v>58</v>
      </c>
      <c r="B52" s="3">
        <v>3030</v>
      </c>
      <c r="C52" s="3">
        <v>5340</v>
      </c>
      <c r="D52" s="3">
        <v>7725</v>
      </c>
      <c r="E52" s="3">
        <v>11865</v>
      </c>
      <c r="F52" s="4">
        <f t="shared" si="0"/>
        <v>0.45006321112515801</v>
      </c>
      <c r="G52" s="180">
        <f t="shared" si="1"/>
        <v>0.25537294563843238</v>
      </c>
    </row>
    <row r="53" spans="1:7" x14ac:dyDescent="0.3">
      <c r="A53" s="6" t="s">
        <v>59</v>
      </c>
      <c r="B53" s="3">
        <v>6090</v>
      </c>
      <c r="C53" s="3">
        <v>11570</v>
      </c>
      <c r="D53" s="3">
        <v>18125</v>
      </c>
      <c r="E53" s="3">
        <v>33760</v>
      </c>
      <c r="F53" s="4">
        <f t="shared" si="0"/>
        <v>0.34271327014218012</v>
      </c>
      <c r="G53" s="180">
        <f t="shared" si="1"/>
        <v>0.18039099526066352</v>
      </c>
    </row>
    <row r="54" spans="1:7" x14ac:dyDescent="0.3">
      <c r="A54" s="6" t="s">
        <v>60</v>
      </c>
      <c r="B54" s="3">
        <v>10575</v>
      </c>
      <c r="C54" s="3">
        <v>20785</v>
      </c>
      <c r="D54" s="3">
        <v>32340</v>
      </c>
      <c r="E54" s="3">
        <v>52770</v>
      </c>
      <c r="F54" s="4">
        <f t="shared" si="0"/>
        <v>0.39387909797233278</v>
      </c>
      <c r="G54" s="180">
        <f t="shared" si="1"/>
        <v>0.20039795338260374</v>
      </c>
    </row>
    <row r="55" spans="1:7" x14ac:dyDescent="0.3">
      <c r="A55" s="6" t="s">
        <v>63</v>
      </c>
      <c r="B55" s="3">
        <v>5515</v>
      </c>
      <c r="C55" s="3">
        <v>10390</v>
      </c>
      <c r="D55" s="3">
        <v>14605</v>
      </c>
      <c r="E55" s="3">
        <v>23815</v>
      </c>
      <c r="F55" s="4">
        <f t="shared" si="0"/>
        <v>0.4362796556791938</v>
      </c>
      <c r="G55" s="180">
        <f t="shared" si="1"/>
        <v>0.2315767373504094</v>
      </c>
    </row>
    <row r="56" spans="1:7" x14ac:dyDescent="0.3">
      <c r="A56" s="6" t="s">
        <v>64</v>
      </c>
      <c r="B56" s="3">
        <v>23290</v>
      </c>
      <c r="C56" s="3">
        <v>36850</v>
      </c>
      <c r="D56" s="3">
        <v>53785</v>
      </c>
      <c r="E56" s="3">
        <v>93935</v>
      </c>
      <c r="F56" s="4">
        <f t="shared" si="0"/>
        <v>0.39229254271570768</v>
      </c>
      <c r="G56" s="180">
        <f t="shared" si="1"/>
        <v>0.24793740352371321</v>
      </c>
    </row>
    <row r="57" spans="1:7" x14ac:dyDescent="0.3">
      <c r="A57" s="6" t="s">
        <v>65</v>
      </c>
      <c r="B57" s="3">
        <v>7775</v>
      </c>
      <c r="C57" s="3">
        <v>12195</v>
      </c>
      <c r="D57" s="3">
        <v>18115</v>
      </c>
      <c r="E57" s="3">
        <v>28355</v>
      </c>
      <c r="F57" s="4">
        <f t="shared" si="0"/>
        <v>0.43008287779932991</v>
      </c>
      <c r="G57" s="180">
        <f t="shared" si="1"/>
        <v>0.27420208076177038</v>
      </c>
    </row>
    <row r="58" spans="1:7" x14ac:dyDescent="0.3">
      <c r="A58" s="6" t="s">
        <v>66</v>
      </c>
      <c r="B58" s="3">
        <v>6140</v>
      </c>
      <c r="C58" s="3">
        <v>12730</v>
      </c>
      <c r="D58" s="3">
        <v>18800</v>
      </c>
      <c r="E58" s="3">
        <v>33260</v>
      </c>
      <c r="F58" s="4">
        <f t="shared" si="0"/>
        <v>0.38274203247143718</v>
      </c>
      <c r="G58" s="180">
        <f t="shared" si="1"/>
        <v>0.1846061334936861</v>
      </c>
    </row>
    <row r="59" spans="1:7" x14ac:dyDescent="0.3">
      <c r="A59" s="6" t="s">
        <v>67</v>
      </c>
      <c r="B59" s="3">
        <v>17820</v>
      </c>
      <c r="C59" s="3">
        <v>35025</v>
      </c>
      <c r="D59" s="3">
        <v>56890</v>
      </c>
      <c r="E59" s="3">
        <v>93400</v>
      </c>
      <c r="F59" s="4">
        <f t="shared" si="0"/>
        <v>0.375</v>
      </c>
      <c r="G59" s="180">
        <f t="shared" si="1"/>
        <v>0.19079229122055674</v>
      </c>
    </row>
    <row r="60" spans="1:7" x14ac:dyDescent="0.3">
      <c r="A60" s="6" t="s">
        <v>61</v>
      </c>
      <c r="B60" s="3">
        <v>11560</v>
      </c>
      <c r="C60" s="3">
        <v>21145</v>
      </c>
      <c r="D60" s="3">
        <v>30955</v>
      </c>
      <c r="E60" s="3">
        <v>52140</v>
      </c>
      <c r="F60" s="4">
        <f t="shared" si="0"/>
        <v>0.40554276946682011</v>
      </c>
      <c r="G60" s="180">
        <f t="shared" si="1"/>
        <v>0.22171077867280398</v>
      </c>
    </row>
    <row r="61" spans="1:7" x14ac:dyDescent="0.3">
      <c r="A61" s="6" t="s">
        <v>62</v>
      </c>
      <c r="B61" s="3">
        <v>6620</v>
      </c>
      <c r="C61" s="3">
        <v>11450</v>
      </c>
      <c r="D61" s="3">
        <v>16600</v>
      </c>
      <c r="E61" s="3">
        <v>25470</v>
      </c>
      <c r="F61" s="4">
        <f t="shared" si="0"/>
        <v>0.44954848841774636</v>
      </c>
      <c r="G61" s="180">
        <f t="shared" si="1"/>
        <v>0.25991362387122102</v>
      </c>
    </row>
    <row r="62" spans="1:7" x14ac:dyDescent="0.3">
      <c r="A62" s="6" t="s">
        <v>68</v>
      </c>
      <c r="B62" s="3">
        <v>2650</v>
      </c>
      <c r="C62" s="3">
        <v>4275</v>
      </c>
      <c r="D62" s="3">
        <v>7430</v>
      </c>
      <c r="E62" s="3">
        <v>12130</v>
      </c>
      <c r="F62" s="4">
        <f t="shared" si="0"/>
        <v>0.35243198680956306</v>
      </c>
      <c r="G62" s="180">
        <f t="shared" si="1"/>
        <v>0.21846661170651277</v>
      </c>
    </row>
    <row r="63" spans="1:7" x14ac:dyDescent="0.3">
      <c r="A63" s="6" t="s">
        <v>69</v>
      </c>
      <c r="B63" s="3">
        <v>11510</v>
      </c>
      <c r="C63" s="3">
        <v>19050</v>
      </c>
      <c r="D63" s="3">
        <v>27580</v>
      </c>
      <c r="E63" s="3">
        <v>45830</v>
      </c>
      <c r="F63" s="4">
        <f t="shared" si="0"/>
        <v>0.41566659393410432</v>
      </c>
      <c r="G63" s="180">
        <f t="shared" si="1"/>
        <v>0.25114553785729871</v>
      </c>
    </row>
    <row r="64" spans="1:7" x14ac:dyDescent="0.3">
      <c r="A64" s="6" t="s">
        <v>70</v>
      </c>
      <c r="B64" s="3">
        <v>35975</v>
      </c>
      <c r="C64" s="3">
        <v>68260</v>
      </c>
      <c r="D64" s="3">
        <v>110650</v>
      </c>
      <c r="E64" s="3">
        <v>201105</v>
      </c>
      <c r="F64" s="4">
        <f t="shared" si="0"/>
        <v>0.33942467865045622</v>
      </c>
      <c r="G64" s="180">
        <f t="shared" si="1"/>
        <v>0.17888665125183362</v>
      </c>
    </row>
    <row r="65" spans="1:7" x14ac:dyDescent="0.3">
      <c r="A65" s="6" t="s">
        <v>71</v>
      </c>
      <c r="B65" s="3">
        <v>1220</v>
      </c>
      <c r="C65" s="3">
        <v>2280</v>
      </c>
      <c r="D65" s="3">
        <v>3525</v>
      </c>
      <c r="E65" s="3">
        <v>6325</v>
      </c>
      <c r="F65" s="4">
        <f t="shared" si="0"/>
        <v>0.36047430830039523</v>
      </c>
      <c r="G65" s="180">
        <f t="shared" si="1"/>
        <v>0.19288537549407114</v>
      </c>
    </row>
    <row r="66" spans="1:7" x14ac:dyDescent="0.3">
      <c r="A66" s="6" t="s">
        <v>72</v>
      </c>
      <c r="B66" s="3">
        <v>5515</v>
      </c>
      <c r="C66" s="3">
        <v>8525</v>
      </c>
      <c r="D66" s="3">
        <v>11855</v>
      </c>
      <c r="E66" s="3">
        <v>18715</v>
      </c>
      <c r="F66" s="4">
        <f t="shared" si="0"/>
        <v>0.45551696500133582</v>
      </c>
      <c r="G66" s="180">
        <f t="shared" si="1"/>
        <v>0.29468340903018969</v>
      </c>
    </row>
    <row r="67" spans="1:7" x14ac:dyDescent="0.3">
      <c r="A67" s="6" t="s">
        <v>73</v>
      </c>
      <c r="B67" s="3">
        <v>7945</v>
      </c>
      <c r="C67" s="3">
        <v>14005</v>
      </c>
      <c r="D67" s="3">
        <v>19185</v>
      </c>
      <c r="E67" s="3">
        <v>29865</v>
      </c>
      <c r="F67" s="4">
        <f t="shared" ref="F67:F130" si="2">C67/E67</f>
        <v>0.46894357944081699</v>
      </c>
      <c r="G67" s="180">
        <f t="shared" ref="G67:G130" si="3">B67/E67</f>
        <v>0.26603047045035993</v>
      </c>
    </row>
    <row r="68" spans="1:7" x14ac:dyDescent="0.3">
      <c r="A68" s="6" t="s">
        <v>74</v>
      </c>
      <c r="B68" s="3">
        <v>5510</v>
      </c>
      <c r="C68" s="3">
        <v>10280</v>
      </c>
      <c r="D68" s="3">
        <v>14410</v>
      </c>
      <c r="E68" s="3">
        <v>21860</v>
      </c>
      <c r="F68" s="4">
        <f t="shared" si="2"/>
        <v>0.47026532479414457</v>
      </c>
      <c r="G68" s="180">
        <f t="shared" si="3"/>
        <v>0.25205855443732844</v>
      </c>
    </row>
    <row r="69" spans="1:7" x14ac:dyDescent="0.3">
      <c r="A69" s="6" t="s">
        <v>75</v>
      </c>
      <c r="B69" s="3">
        <v>2095</v>
      </c>
      <c r="C69" s="3">
        <v>3105</v>
      </c>
      <c r="D69" s="3">
        <v>5055</v>
      </c>
      <c r="E69" s="3">
        <v>7860</v>
      </c>
      <c r="F69" s="4">
        <f t="shared" si="2"/>
        <v>0.39503816793893132</v>
      </c>
      <c r="G69" s="180">
        <f t="shared" si="3"/>
        <v>0.26653944020356235</v>
      </c>
    </row>
    <row r="70" spans="1:7" x14ac:dyDescent="0.3">
      <c r="A70" s="6" t="s">
        <v>76</v>
      </c>
      <c r="B70" s="3">
        <v>1245</v>
      </c>
      <c r="C70" s="3">
        <v>2015</v>
      </c>
      <c r="D70" s="3">
        <v>3070</v>
      </c>
      <c r="E70" s="3">
        <v>4995</v>
      </c>
      <c r="F70" s="4">
        <f t="shared" si="2"/>
        <v>0.40340340340340342</v>
      </c>
      <c r="G70" s="180">
        <f t="shared" si="3"/>
        <v>0.24924924924924924</v>
      </c>
    </row>
    <row r="71" spans="1:7" x14ac:dyDescent="0.3">
      <c r="A71" s="6" t="s">
        <v>77</v>
      </c>
      <c r="B71" s="3">
        <v>3770</v>
      </c>
      <c r="C71" s="3">
        <v>7225</v>
      </c>
      <c r="D71" s="3">
        <v>10175</v>
      </c>
      <c r="E71" s="3">
        <v>16540</v>
      </c>
      <c r="F71" s="4">
        <f t="shared" si="2"/>
        <v>0.43681983071342201</v>
      </c>
      <c r="G71" s="180">
        <f t="shared" si="3"/>
        <v>0.22793228536880289</v>
      </c>
    </row>
    <row r="72" spans="1:7" x14ac:dyDescent="0.3">
      <c r="A72" s="6" t="s">
        <v>78</v>
      </c>
      <c r="B72" s="3">
        <v>22040</v>
      </c>
      <c r="C72" s="3">
        <v>34390</v>
      </c>
      <c r="D72" s="3">
        <v>49405</v>
      </c>
      <c r="E72" s="3">
        <v>75355</v>
      </c>
      <c r="F72" s="4">
        <f t="shared" si="2"/>
        <v>0.45637316700948843</v>
      </c>
      <c r="G72" s="180">
        <f t="shared" si="3"/>
        <v>0.29248225068011413</v>
      </c>
    </row>
    <row r="73" spans="1:7" x14ac:dyDescent="0.3">
      <c r="A73" s="6" t="s">
        <v>79</v>
      </c>
      <c r="B73" s="3">
        <v>7800</v>
      </c>
      <c r="C73" s="3">
        <v>13960</v>
      </c>
      <c r="D73" s="3">
        <v>19795</v>
      </c>
      <c r="E73" s="3">
        <v>32060</v>
      </c>
      <c r="F73" s="4">
        <f t="shared" si="2"/>
        <v>0.43543356207111666</v>
      </c>
      <c r="G73" s="180">
        <f t="shared" si="3"/>
        <v>0.24329382407985028</v>
      </c>
    </row>
    <row r="74" spans="1:7" x14ac:dyDescent="0.3">
      <c r="A74" s="6" t="s">
        <v>80</v>
      </c>
      <c r="B74" s="3">
        <v>12060</v>
      </c>
      <c r="C74" s="3">
        <v>20390</v>
      </c>
      <c r="D74" s="3">
        <v>30295</v>
      </c>
      <c r="E74" s="3">
        <v>52515</v>
      </c>
      <c r="F74" s="4">
        <f t="shared" si="2"/>
        <v>0.3882700180900695</v>
      </c>
      <c r="G74" s="180">
        <f t="shared" si="3"/>
        <v>0.22964867180805484</v>
      </c>
    </row>
    <row r="75" spans="1:7" x14ac:dyDescent="0.3">
      <c r="A75" s="6" t="s">
        <v>81</v>
      </c>
      <c r="B75" s="3">
        <v>17475</v>
      </c>
      <c r="C75" s="3">
        <v>30175</v>
      </c>
      <c r="D75" s="3">
        <v>47965</v>
      </c>
      <c r="E75" s="3">
        <v>69955</v>
      </c>
      <c r="F75" s="4">
        <f t="shared" si="2"/>
        <v>0.43134872417982989</v>
      </c>
      <c r="G75" s="180">
        <f t="shared" si="3"/>
        <v>0.24980344507183189</v>
      </c>
    </row>
    <row r="76" spans="1:7" x14ac:dyDescent="0.3">
      <c r="A76" s="6" t="s">
        <v>82</v>
      </c>
      <c r="B76" s="3">
        <v>75400</v>
      </c>
      <c r="C76" s="3">
        <v>139470</v>
      </c>
      <c r="D76" s="3">
        <v>211405</v>
      </c>
      <c r="E76" s="3">
        <v>319365</v>
      </c>
      <c r="F76" s="4">
        <f t="shared" si="2"/>
        <v>0.43671034709501666</v>
      </c>
      <c r="G76" s="180">
        <f t="shared" si="3"/>
        <v>0.23609349803516352</v>
      </c>
    </row>
    <row r="77" spans="1:7" x14ac:dyDescent="0.3">
      <c r="A77" s="6" t="s">
        <v>83</v>
      </c>
      <c r="B77" s="3">
        <v>6395</v>
      </c>
      <c r="C77" s="3">
        <v>11465</v>
      </c>
      <c r="D77" s="3">
        <v>15535</v>
      </c>
      <c r="E77" s="3">
        <v>21665</v>
      </c>
      <c r="F77" s="4">
        <f t="shared" si="2"/>
        <v>0.52919455342718669</v>
      </c>
      <c r="G77" s="180">
        <f t="shared" si="3"/>
        <v>0.29517655204246479</v>
      </c>
    </row>
    <row r="78" spans="1:7" x14ac:dyDescent="0.3">
      <c r="A78" s="6" t="s">
        <v>84</v>
      </c>
      <c r="B78" s="3">
        <v>4775</v>
      </c>
      <c r="C78" s="3">
        <v>6930</v>
      </c>
      <c r="D78" s="3">
        <v>10430</v>
      </c>
      <c r="E78" s="3">
        <v>14705</v>
      </c>
      <c r="F78" s="4">
        <f t="shared" si="2"/>
        <v>0.4712682760965658</v>
      </c>
      <c r="G78" s="180">
        <f t="shared" si="3"/>
        <v>0.32471948316899013</v>
      </c>
    </row>
    <row r="79" spans="1:7" x14ac:dyDescent="0.3">
      <c r="A79" s="6" t="s">
        <v>85</v>
      </c>
      <c r="B79" s="3">
        <v>22115</v>
      </c>
      <c r="C79" s="3">
        <v>39975</v>
      </c>
      <c r="D79" s="3">
        <v>60655</v>
      </c>
      <c r="E79" s="3">
        <v>96775</v>
      </c>
      <c r="F79" s="4">
        <f t="shared" si="2"/>
        <v>0.41307155773701887</v>
      </c>
      <c r="G79" s="180">
        <f t="shared" si="3"/>
        <v>0.22851976233531388</v>
      </c>
    </row>
    <row r="80" spans="1:7" x14ac:dyDescent="0.3">
      <c r="A80" s="6" t="s">
        <v>86</v>
      </c>
      <c r="B80" s="3">
        <v>263480</v>
      </c>
      <c r="C80" s="3">
        <v>414420</v>
      </c>
      <c r="D80" s="3">
        <v>568350</v>
      </c>
      <c r="E80" s="3">
        <v>919575</v>
      </c>
      <c r="F80" s="4">
        <f t="shared" si="2"/>
        <v>0.45066470924068186</v>
      </c>
      <c r="G80" s="180">
        <f t="shared" si="3"/>
        <v>0.28652366582388605</v>
      </c>
    </row>
    <row r="81" spans="1:7" x14ac:dyDescent="0.3">
      <c r="A81" s="6" t="s">
        <v>87</v>
      </c>
      <c r="B81" s="3">
        <v>3785</v>
      </c>
      <c r="C81" s="3">
        <v>7775</v>
      </c>
      <c r="D81" s="3">
        <v>11585</v>
      </c>
      <c r="E81" s="3">
        <v>19720</v>
      </c>
      <c r="F81" s="4">
        <f t="shared" si="2"/>
        <v>0.39426977687626774</v>
      </c>
      <c r="G81" s="180">
        <f t="shared" si="3"/>
        <v>0.1919371196754564</v>
      </c>
    </row>
    <row r="82" spans="1:7" x14ac:dyDescent="0.3">
      <c r="A82" s="6" t="s">
        <v>88</v>
      </c>
      <c r="B82" s="3">
        <v>2580</v>
      </c>
      <c r="C82" s="3">
        <v>4430</v>
      </c>
      <c r="D82" s="3">
        <v>7090</v>
      </c>
      <c r="E82" s="3">
        <v>13425</v>
      </c>
      <c r="F82" s="4">
        <f t="shared" si="2"/>
        <v>0.32998137802607075</v>
      </c>
      <c r="G82" s="180">
        <f t="shared" si="3"/>
        <v>0.19217877094972066</v>
      </c>
    </row>
    <row r="83" spans="1:7" x14ac:dyDescent="0.3">
      <c r="A83" s="6" t="s">
        <v>89</v>
      </c>
      <c r="B83" s="3">
        <v>37145</v>
      </c>
      <c r="C83" s="3">
        <v>64375</v>
      </c>
      <c r="D83" s="3">
        <v>92350</v>
      </c>
      <c r="E83" s="3">
        <v>154985</v>
      </c>
      <c r="F83" s="4">
        <f t="shared" si="2"/>
        <v>0.41536277704293961</v>
      </c>
      <c r="G83" s="180">
        <f t="shared" si="3"/>
        <v>0.23966835500209699</v>
      </c>
    </row>
    <row r="84" spans="1:7" x14ac:dyDescent="0.3">
      <c r="A84" s="6" t="s">
        <v>90</v>
      </c>
      <c r="B84" s="3">
        <v>40475</v>
      </c>
      <c r="C84" s="3">
        <v>72150</v>
      </c>
      <c r="D84" s="3">
        <v>116055</v>
      </c>
      <c r="E84" s="3">
        <v>186130</v>
      </c>
      <c r="F84" s="4">
        <f t="shared" si="2"/>
        <v>0.38763230000537258</v>
      </c>
      <c r="G84" s="180">
        <f t="shared" si="3"/>
        <v>0.21745554182560575</v>
      </c>
    </row>
    <row r="85" spans="1:7" x14ac:dyDescent="0.3">
      <c r="A85" s="6" t="s">
        <v>91</v>
      </c>
      <c r="B85" s="3">
        <v>12415</v>
      </c>
      <c r="C85" s="3">
        <v>22315</v>
      </c>
      <c r="D85" s="3">
        <v>34425</v>
      </c>
      <c r="E85" s="3">
        <v>60765</v>
      </c>
      <c r="F85" s="4">
        <f t="shared" si="2"/>
        <v>0.36723442771332182</v>
      </c>
      <c r="G85" s="180">
        <f t="shared" si="3"/>
        <v>0.20431169258619272</v>
      </c>
    </row>
    <row r="86" spans="1:7" x14ac:dyDescent="0.3">
      <c r="A86" s="6" t="s">
        <v>92</v>
      </c>
      <c r="B86" s="3">
        <v>2290</v>
      </c>
      <c r="C86" s="3">
        <v>4405</v>
      </c>
      <c r="D86" s="3">
        <v>6805</v>
      </c>
      <c r="E86" s="3">
        <v>9415</v>
      </c>
      <c r="F86" s="4">
        <f t="shared" si="2"/>
        <v>0.46787041954328201</v>
      </c>
      <c r="G86" s="180">
        <f t="shared" si="3"/>
        <v>0.24322889006903878</v>
      </c>
    </row>
    <row r="87" spans="1:7" x14ac:dyDescent="0.3">
      <c r="A87" s="6" t="s">
        <v>93</v>
      </c>
      <c r="B87" s="3">
        <v>5015</v>
      </c>
      <c r="C87" s="3">
        <v>7935</v>
      </c>
      <c r="D87" s="3">
        <v>11505</v>
      </c>
      <c r="E87" s="3">
        <v>17260</v>
      </c>
      <c r="F87" s="4">
        <f t="shared" si="2"/>
        <v>0.45973348783314022</v>
      </c>
      <c r="G87" s="180">
        <f t="shared" si="3"/>
        <v>0.29055619930475085</v>
      </c>
    </row>
    <row r="88" spans="1:7" x14ac:dyDescent="0.3">
      <c r="A88" s="6" t="s">
        <v>94</v>
      </c>
      <c r="B88" s="3">
        <v>6315</v>
      </c>
      <c r="C88" s="3">
        <v>10930</v>
      </c>
      <c r="D88" s="3">
        <v>14945</v>
      </c>
      <c r="E88" s="3">
        <v>19480</v>
      </c>
      <c r="F88" s="4">
        <f t="shared" si="2"/>
        <v>0.56108829568788499</v>
      </c>
      <c r="G88" s="180">
        <f t="shared" si="3"/>
        <v>0.32417864476386038</v>
      </c>
    </row>
    <row r="89" spans="1:7" x14ac:dyDescent="0.3">
      <c r="A89" s="6" t="s">
        <v>95</v>
      </c>
      <c r="B89" s="3">
        <v>1195</v>
      </c>
      <c r="C89" s="3">
        <v>2210</v>
      </c>
      <c r="D89" s="3">
        <v>3365</v>
      </c>
      <c r="E89" s="3">
        <v>5700</v>
      </c>
      <c r="F89" s="4">
        <f t="shared" si="2"/>
        <v>0.38771929824561402</v>
      </c>
      <c r="G89" s="180">
        <f t="shared" si="3"/>
        <v>0.20964912280701756</v>
      </c>
    </row>
    <row r="90" spans="1:7" x14ac:dyDescent="0.3">
      <c r="A90" s="6" t="s">
        <v>96</v>
      </c>
      <c r="B90" s="3">
        <v>10195</v>
      </c>
      <c r="C90" s="3">
        <v>17220</v>
      </c>
      <c r="D90" s="3">
        <v>26215</v>
      </c>
      <c r="E90" s="3">
        <v>40290</v>
      </c>
      <c r="F90" s="4">
        <f t="shared" si="2"/>
        <v>0.42740134028294863</v>
      </c>
      <c r="G90" s="180">
        <f t="shared" si="3"/>
        <v>0.25304045668900471</v>
      </c>
    </row>
    <row r="91" spans="1:7" x14ac:dyDescent="0.3">
      <c r="A91" s="6" t="s">
        <v>97</v>
      </c>
      <c r="B91" s="3">
        <v>32055</v>
      </c>
      <c r="C91" s="3">
        <v>51195</v>
      </c>
      <c r="D91" s="3">
        <v>73815</v>
      </c>
      <c r="E91" s="3">
        <v>123920</v>
      </c>
      <c r="F91" s="4">
        <f t="shared" si="2"/>
        <v>0.41312943834732085</v>
      </c>
      <c r="G91" s="180">
        <f t="shared" si="3"/>
        <v>0.25867495158166559</v>
      </c>
    </row>
    <row r="92" spans="1:7" x14ac:dyDescent="0.3">
      <c r="A92" s="6" t="s">
        <v>98</v>
      </c>
      <c r="B92" s="3">
        <v>3160</v>
      </c>
      <c r="C92" s="3">
        <v>6320</v>
      </c>
      <c r="D92" s="3">
        <v>9245</v>
      </c>
      <c r="E92" s="3">
        <v>14590</v>
      </c>
      <c r="F92" s="4">
        <f t="shared" si="2"/>
        <v>0.43317340644276903</v>
      </c>
      <c r="G92" s="180">
        <f t="shared" si="3"/>
        <v>0.21658670322138451</v>
      </c>
    </row>
    <row r="93" spans="1:7" x14ac:dyDescent="0.3">
      <c r="A93" s="6" t="s">
        <v>99</v>
      </c>
      <c r="B93" s="3">
        <v>8475</v>
      </c>
      <c r="C93" s="3">
        <v>14125</v>
      </c>
      <c r="D93" s="3">
        <v>19855</v>
      </c>
      <c r="E93" s="3">
        <v>30955</v>
      </c>
      <c r="F93" s="4">
        <f t="shared" si="2"/>
        <v>0.45630754320788242</v>
      </c>
      <c r="G93" s="180">
        <f t="shared" si="3"/>
        <v>0.27378452592472946</v>
      </c>
    </row>
    <row r="94" spans="1:7" x14ac:dyDescent="0.3">
      <c r="A94" s="6" t="s">
        <v>100</v>
      </c>
      <c r="B94" s="3">
        <v>6370</v>
      </c>
      <c r="C94" s="3">
        <v>11490</v>
      </c>
      <c r="D94" s="3">
        <v>17535</v>
      </c>
      <c r="E94" s="3">
        <v>26690</v>
      </c>
      <c r="F94" s="4">
        <f t="shared" si="2"/>
        <v>0.43049831397527166</v>
      </c>
      <c r="G94" s="180">
        <f t="shared" si="3"/>
        <v>0.23866616710378419</v>
      </c>
    </row>
    <row r="95" spans="1:7" x14ac:dyDescent="0.3">
      <c r="A95" s="6" t="s">
        <v>101</v>
      </c>
      <c r="B95" s="3">
        <v>24680</v>
      </c>
      <c r="C95" s="3">
        <v>49120</v>
      </c>
      <c r="D95" s="3">
        <v>87695</v>
      </c>
      <c r="E95" s="3">
        <v>231935</v>
      </c>
      <c r="F95" s="4">
        <f t="shared" si="2"/>
        <v>0.21178347381809559</v>
      </c>
      <c r="G95" s="180">
        <f t="shared" si="3"/>
        <v>0.10640912324573695</v>
      </c>
    </row>
    <row r="96" spans="1:7" x14ac:dyDescent="0.3">
      <c r="A96" s="6" t="s">
        <v>102</v>
      </c>
      <c r="B96" s="3">
        <v>24775</v>
      </c>
      <c r="C96" s="3">
        <v>49080</v>
      </c>
      <c r="D96" s="3">
        <v>79460</v>
      </c>
      <c r="E96" s="3">
        <v>138865</v>
      </c>
      <c r="F96" s="4">
        <f t="shared" si="2"/>
        <v>0.35343679112807402</v>
      </c>
      <c r="G96" s="180">
        <f t="shared" si="3"/>
        <v>0.17841068663810175</v>
      </c>
    </row>
    <row r="97" spans="1:7" x14ac:dyDescent="0.3">
      <c r="A97" s="6" t="s">
        <v>103</v>
      </c>
      <c r="B97" s="5">
        <v>170</v>
      </c>
      <c r="C97" s="5">
        <v>390</v>
      </c>
      <c r="D97" s="5">
        <v>480</v>
      </c>
      <c r="E97" s="5">
        <v>600</v>
      </c>
      <c r="F97" s="4">
        <f t="shared" si="2"/>
        <v>0.65</v>
      </c>
      <c r="G97" s="180">
        <f t="shared" si="3"/>
        <v>0.28333333333333333</v>
      </c>
    </row>
    <row r="98" spans="1:7" x14ac:dyDescent="0.3">
      <c r="A98" s="6" t="s">
        <v>104</v>
      </c>
      <c r="B98" s="5">
        <v>510</v>
      </c>
      <c r="C98" s="5">
        <v>915</v>
      </c>
      <c r="D98" s="5">
        <v>1260</v>
      </c>
      <c r="E98" s="5">
        <v>2010</v>
      </c>
      <c r="F98" s="4">
        <f t="shared" si="2"/>
        <v>0.45522388059701491</v>
      </c>
      <c r="G98" s="180">
        <f t="shared" si="3"/>
        <v>0.2537313432835821</v>
      </c>
    </row>
    <row r="99" spans="1:7" x14ac:dyDescent="0.3">
      <c r="A99" s="6" t="s">
        <v>105</v>
      </c>
      <c r="B99" s="5">
        <v>465</v>
      </c>
      <c r="C99" s="5">
        <v>915</v>
      </c>
      <c r="D99" s="5">
        <v>1290</v>
      </c>
      <c r="E99" s="5">
        <v>2105</v>
      </c>
      <c r="F99" s="4">
        <f t="shared" si="2"/>
        <v>0.43467933491686461</v>
      </c>
      <c r="G99" s="180">
        <f t="shared" si="3"/>
        <v>0.22090261282660331</v>
      </c>
    </row>
    <row r="100" spans="1:7" x14ac:dyDescent="0.3">
      <c r="A100" s="6" t="s">
        <v>106</v>
      </c>
      <c r="B100" s="5">
        <v>2530</v>
      </c>
      <c r="C100" s="5">
        <v>4595</v>
      </c>
      <c r="D100" s="5">
        <v>7035</v>
      </c>
      <c r="E100" s="5">
        <v>9795</v>
      </c>
      <c r="F100" s="4">
        <f t="shared" si="2"/>
        <v>0.46911689637570186</v>
      </c>
      <c r="G100" s="180">
        <f t="shared" si="3"/>
        <v>0.25829504849412965</v>
      </c>
    </row>
    <row r="101" spans="1:7" x14ac:dyDescent="0.3">
      <c r="A101" s="6" t="s">
        <v>107</v>
      </c>
      <c r="B101" s="5">
        <v>200</v>
      </c>
      <c r="C101" s="5">
        <v>400</v>
      </c>
      <c r="D101" s="5">
        <v>570</v>
      </c>
      <c r="E101" s="5">
        <v>990</v>
      </c>
      <c r="F101" s="4">
        <f t="shared" si="2"/>
        <v>0.40404040404040403</v>
      </c>
      <c r="G101" s="180">
        <f t="shared" si="3"/>
        <v>0.20202020202020202</v>
      </c>
    </row>
    <row r="102" spans="1:7" x14ac:dyDescent="0.3">
      <c r="A102" s="6" t="s">
        <v>108</v>
      </c>
      <c r="B102" s="5">
        <v>1860</v>
      </c>
      <c r="C102" s="5">
        <v>2830</v>
      </c>
      <c r="D102" s="5">
        <v>3280</v>
      </c>
      <c r="E102" s="5">
        <v>4240</v>
      </c>
      <c r="F102" s="4">
        <f t="shared" si="2"/>
        <v>0.66745283018867929</v>
      </c>
      <c r="G102" s="180">
        <f t="shared" si="3"/>
        <v>0.43867924528301888</v>
      </c>
    </row>
    <row r="103" spans="1:7" x14ac:dyDescent="0.3">
      <c r="A103" s="6" t="s">
        <v>109</v>
      </c>
      <c r="B103" s="5">
        <v>105</v>
      </c>
      <c r="C103" s="5">
        <v>230</v>
      </c>
      <c r="D103" s="5">
        <v>325</v>
      </c>
      <c r="E103" s="5">
        <v>990</v>
      </c>
      <c r="F103" s="4">
        <f t="shared" si="2"/>
        <v>0.23232323232323232</v>
      </c>
      <c r="G103" s="180">
        <f t="shared" si="3"/>
        <v>0.10606060606060606</v>
      </c>
    </row>
    <row r="104" spans="1:7" x14ac:dyDescent="0.3">
      <c r="A104" s="6" t="s">
        <v>110</v>
      </c>
      <c r="B104" s="5">
        <v>235</v>
      </c>
      <c r="C104" s="5">
        <v>470</v>
      </c>
      <c r="D104" s="5">
        <v>625</v>
      </c>
      <c r="E104" s="5">
        <v>945</v>
      </c>
      <c r="F104" s="4">
        <f t="shared" si="2"/>
        <v>0.49735449735449733</v>
      </c>
      <c r="G104" s="180">
        <f t="shared" si="3"/>
        <v>0.24867724867724866</v>
      </c>
    </row>
    <row r="105" spans="1:7" x14ac:dyDescent="0.3">
      <c r="A105" s="6" t="s">
        <v>111</v>
      </c>
      <c r="B105" s="5">
        <v>420</v>
      </c>
      <c r="C105" s="5">
        <v>625</v>
      </c>
      <c r="D105" s="5">
        <v>780</v>
      </c>
      <c r="E105" s="5">
        <v>1195</v>
      </c>
      <c r="F105" s="4">
        <f t="shared" si="2"/>
        <v>0.52301255230125521</v>
      </c>
      <c r="G105" s="180">
        <f t="shared" si="3"/>
        <v>0.35146443514644349</v>
      </c>
    </row>
    <row r="106" spans="1:7" x14ac:dyDescent="0.3">
      <c r="A106" s="6" t="s">
        <v>112</v>
      </c>
      <c r="B106" s="5">
        <v>820</v>
      </c>
      <c r="C106" s="5">
        <v>1635</v>
      </c>
      <c r="D106" s="5">
        <v>4275</v>
      </c>
      <c r="E106" s="5">
        <v>11700</v>
      </c>
      <c r="F106" s="4">
        <f t="shared" si="2"/>
        <v>0.13974358974358975</v>
      </c>
      <c r="G106" s="180">
        <f t="shared" si="3"/>
        <v>7.0085470085470086E-2</v>
      </c>
    </row>
    <row r="107" spans="1:7" x14ac:dyDescent="0.3">
      <c r="A107" s="6" t="s">
        <v>113</v>
      </c>
      <c r="B107" s="5">
        <v>1455</v>
      </c>
      <c r="C107" s="5">
        <v>2295</v>
      </c>
      <c r="D107" s="5">
        <v>3290</v>
      </c>
      <c r="E107" s="5">
        <v>4445</v>
      </c>
      <c r="F107" s="4">
        <f t="shared" si="2"/>
        <v>0.51631046119235091</v>
      </c>
      <c r="G107" s="180">
        <f t="shared" si="3"/>
        <v>0.32733408323959506</v>
      </c>
    </row>
    <row r="108" spans="1:7" x14ac:dyDescent="0.3">
      <c r="A108" s="6" t="s">
        <v>114</v>
      </c>
      <c r="B108" s="5">
        <v>3660</v>
      </c>
      <c r="C108" s="5">
        <v>6835</v>
      </c>
      <c r="D108" s="5">
        <v>8535</v>
      </c>
      <c r="E108" s="5">
        <v>12990</v>
      </c>
      <c r="F108" s="4">
        <f t="shared" si="2"/>
        <v>0.52617397998460358</v>
      </c>
      <c r="G108" s="180">
        <f t="shared" si="3"/>
        <v>0.28175519630484991</v>
      </c>
    </row>
    <row r="109" spans="1:7" x14ac:dyDescent="0.3">
      <c r="A109" s="6" t="s">
        <v>115</v>
      </c>
      <c r="B109" s="5">
        <v>680</v>
      </c>
      <c r="C109" s="5">
        <v>1750</v>
      </c>
      <c r="D109" s="5">
        <v>3730</v>
      </c>
      <c r="E109" s="5">
        <v>9405</v>
      </c>
      <c r="F109" s="4">
        <f t="shared" si="2"/>
        <v>0.18607123870281764</v>
      </c>
      <c r="G109" s="180">
        <f t="shared" si="3"/>
        <v>7.2301967038809145E-2</v>
      </c>
    </row>
    <row r="110" spans="1:7" x14ac:dyDescent="0.3">
      <c r="A110" s="6" t="s">
        <v>116</v>
      </c>
      <c r="B110" s="5">
        <v>290</v>
      </c>
      <c r="C110" s="5">
        <v>485</v>
      </c>
      <c r="D110" s="5">
        <v>775</v>
      </c>
      <c r="E110" s="5">
        <v>1120</v>
      </c>
      <c r="F110" s="4">
        <f t="shared" si="2"/>
        <v>0.4330357142857143</v>
      </c>
      <c r="G110" s="180">
        <f t="shared" si="3"/>
        <v>0.25892857142857145</v>
      </c>
    </row>
    <row r="111" spans="1:7" x14ac:dyDescent="0.3">
      <c r="A111" s="6" t="s">
        <v>117</v>
      </c>
      <c r="B111" s="5">
        <v>70</v>
      </c>
      <c r="C111" s="5">
        <v>190</v>
      </c>
      <c r="D111" s="5">
        <v>255</v>
      </c>
      <c r="E111" s="5">
        <v>335</v>
      </c>
      <c r="F111" s="4">
        <f t="shared" si="2"/>
        <v>0.56716417910447758</v>
      </c>
      <c r="G111" s="180">
        <f t="shared" si="3"/>
        <v>0.20895522388059701</v>
      </c>
    </row>
    <row r="112" spans="1:7" x14ac:dyDescent="0.3">
      <c r="A112" s="6" t="s">
        <v>118</v>
      </c>
      <c r="B112" s="5">
        <v>160</v>
      </c>
      <c r="C112" s="5">
        <v>245</v>
      </c>
      <c r="D112" s="5">
        <v>355</v>
      </c>
      <c r="E112" s="5">
        <v>450</v>
      </c>
      <c r="F112" s="4">
        <f t="shared" si="2"/>
        <v>0.5444444444444444</v>
      </c>
      <c r="G112" s="180">
        <f t="shared" si="3"/>
        <v>0.35555555555555557</v>
      </c>
    </row>
    <row r="113" spans="1:7" x14ac:dyDescent="0.3">
      <c r="A113" s="6" t="s">
        <v>119</v>
      </c>
      <c r="B113" s="5">
        <v>15</v>
      </c>
      <c r="C113" s="5">
        <v>60</v>
      </c>
      <c r="D113" s="5">
        <v>155</v>
      </c>
      <c r="E113" s="5">
        <v>570</v>
      </c>
      <c r="F113" s="4">
        <f t="shared" si="2"/>
        <v>0.10526315789473684</v>
      </c>
      <c r="G113" s="180">
        <f t="shared" si="3"/>
        <v>2.6315789473684209E-2</v>
      </c>
    </row>
    <row r="114" spans="1:7" x14ac:dyDescent="0.3">
      <c r="A114" s="6" t="s">
        <v>120</v>
      </c>
      <c r="B114" s="5">
        <v>5290</v>
      </c>
      <c r="C114" s="5">
        <v>12900</v>
      </c>
      <c r="D114" s="5">
        <v>25455</v>
      </c>
      <c r="E114" s="5">
        <v>58395</v>
      </c>
      <c r="F114" s="4">
        <f t="shared" si="2"/>
        <v>0.22090932442846134</v>
      </c>
      <c r="G114" s="180">
        <f t="shared" si="3"/>
        <v>9.0589947769500814E-2</v>
      </c>
    </row>
    <row r="115" spans="1:7" x14ac:dyDescent="0.3">
      <c r="A115" s="6" t="s">
        <v>121</v>
      </c>
      <c r="B115" s="5">
        <v>565</v>
      </c>
      <c r="C115" s="5">
        <v>755</v>
      </c>
      <c r="D115" s="5">
        <v>1275</v>
      </c>
      <c r="E115" s="5">
        <v>1540</v>
      </c>
      <c r="F115" s="4">
        <f t="shared" si="2"/>
        <v>0.49025974025974028</v>
      </c>
      <c r="G115" s="180">
        <f t="shared" si="3"/>
        <v>0.36688311688311687</v>
      </c>
    </row>
    <row r="116" spans="1:7" x14ac:dyDescent="0.3">
      <c r="A116" s="6" t="s">
        <v>122</v>
      </c>
      <c r="B116" s="5">
        <v>590</v>
      </c>
      <c r="C116" s="5">
        <v>1060</v>
      </c>
      <c r="D116" s="5">
        <v>1870</v>
      </c>
      <c r="E116" s="5">
        <v>3090</v>
      </c>
      <c r="F116" s="4">
        <f t="shared" si="2"/>
        <v>0.34304207119741098</v>
      </c>
      <c r="G116" s="180">
        <f t="shared" si="3"/>
        <v>0.19093851132686085</v>
      </c>
    </row>
    <row r="117" spans="1:7" x14ac:dyDescent="0.3">
      <c r="A117" s="6" t="s">
        <v>123</v>
      </c>
      <c r="B117" s="5">
        <v>140</v>
      </c>
      <c r="C117" s="5">
        <v>295</v>
      </c>
      <c r="D117" s="5">
        <v>445</v>
      </c>
      <c r="E117" s="5">
        <v>760</v>
      </c>
      <c r="F117" s="4">
        <f t="shared" si="2"/>
        <v>0.38815789473684209</v>
      </c>
      <c r="G117" s="180">
        <f t="shared" si="3"/>
        <v>0.18421052631578946</v>
      </c>
    </row>
    <row r="118" spans="1:7" x14ac:dyDescent="0.3">
      <c r="A118" s="6" t="s">
        <v>124</v>
      </c>
      <c r="B118" s="5">
        <v>80</v>
      </c>
      <c r="C118" s="5">
        <v>165</v>
      </c>
      <c r="D118" s="5">
        <v>280</v>
      </c>
      <c r="E118" s="5">
        <v>560</v>
      </c>
      <c r="F118" s="4">
        <f t="shared" si="2"/>
        <v>0.29464285714285715</v>
      </c>
      <c r="G118" s="180">
        <f t="shared" si="3"/>
        <v>0.14285714285714285</v>
      </c>
    </row>
    <row r="119" spans="1:7" x14ac:dyDescent="0.3">
      <c r="A119" s="6" t="s">
        <v>125</v>
      </c>
      <c r="B119" s="5">
        <v>55</v>
      </c>
      <c r="C119" s="5">
        <v>220</v>
      </c>
      <c r="D119" s="5">
        <v>320</v>
      </c>
      <c r="E119" s="5">
        <v>2175</v>
      </c>
      <c r="F119" s="4">
        <f t="shared" si="2"/>
        <v>0.10114942528735632</v>
      </c>
      <c r="G119" s="180">
        <f t="shared" si="3"/>
        <v>2.528735632183908E-2</v>
      </c>
    </row>
    <row r="120" spans="1:7" x14ac:dyDescent="0.3">
      <c r="A120" s="6" t="s">
        <v>126</v>
      </c>
      <c r="B120" s="5">
        <v>770</v>
      </c>
      <c r="C120" s="5">
        <v>1250</v>
      </c>
      <c r="D120" s="5">
        <v>1805</v>
      </c>
      <c r="E120" s="5">
        <v>2575</v>
      </c>
      <c r="F120" s="4">
        <f t="shared" si="2"/>
        <v>0.4854368932038835</v>
      </c>
      <c r="G120" s="180">
        <f t="shared" si="3"/>
        <v>0.29902912621359223</v>
      </c>
    </row>
    <row r="121" spans="1:7" x14ac:dyDescent="0.3">
      <c r="A121" s="6" t="s">
        <v>127</v>
      </c>
      <c r="B121" s="5">
        <v>370</v>
      </c>
      <c r="C121" s="5">
        <v>605</v>
      </c>
      <c r="D121" s="5">
        <v>785</v>
      </c>
      <c r="E121" s="5">
        <v>1100</v>
      </c>
      <c r="F121" s="4">
        <f t="shared" si="2"/>
        <v>0.55000000000000004</v>
      </c>
      <c r="G121" s="180">
        <f t="shared" si="3"/>
        <v>0.33636363636363636</v>
      </c>
    </row>
    <row r="122" spans="1:7" x14ac:dyDescent="0.3">
      <c r="A122" s="6" t="s">
        <v>128</v>
      </c>
      <c r="B122" s="5">
        <v>365</v>
      </c>
      <c r="C122" s="5">
        <v>680</v>
      </c>
      <c r="D122" s="5">
        <v>940</v>
      </c>
      <c r="E122" s="5">
        <v>1210</v>
      </c>
      <c r="F122" s="4">
        <f t="shared" si="2"/>
        <v>0.56198347107438018</v>
      </c>
      <c r="G122" s="180">
        <f t="shared" si="3"/>
        <v>0.30165289256198347</v>
      </c>
    </row>
    <row r="123" spans="1:7" x14ac:dyDescent="0.3">
      <c r="A123" s="6" t="s">
        <v>129</v>
      </c>
      <c r="B123" s="5">
        <v>375</v>
      </c>
      <c r="C123" s="5">
        <v>525</v>
      </c>
      <c r="D123" s="5">
        <v>790</v>
      </c>
      <c r="E123" s="5">
        <v>1000</v>
      </c>
      <c r="F123" s="4">
        <f t="shared" si="2"/>
        <v>0.52500000000000002</v>
      </c>
      <c r="G123" s="180">
        <f t="shared" si="3"/>
        <v>0.375</v>
      </c>
    </row>
    <row r="124" spans="1:7" x14ac:dyDescent="0.3">
      <c r="A124" s="6" t="s">
        <v>130</v>
      </c>
      <c r="B124" s="5">
        <v>180</v>
      </c>
      <c r="C124" s="5">
        <v>445</v>
      </c>
      <c r="D124" s="5">
        <v>500</v>
      </c>
      <c r="E124" s="5">
        <v>630</v>
      </c>
      <c r="F124" s="4">
        <f t="shared" si="2"/>
        <v>0.70634920634920639</v>
      </c>
      <c r="G124" s="180">
        <f t="shared" si="3"/>
        <v>0.2857142857142857</v>
      </c>
    </row>
    <row r="125" spans="1:7" x14ac:dyDescent="0.3">
      <c r="A125" s="6" t="s">
        <v>131</v>
      </c>
      <c r="B125" s="5">
        <v>405</v>
      </c>
      <c r="C125" s="5">
        <v>805</v>
      </c>
      <c r="D125" s="5">
        <v>995</v>
      </c>
      <c r="E125" s="5">
        <v>1985</v>
      </c>
      <c r="F125" s="4">
        <f t="shared" si="2"/>
        <v>0.40554156171284633</v>
      </c>
      <c r="G125" s="180">
        <f t="shared" si="3"/>
        <v>0.20403022670025189</v>
      </c>
    </row>
    <row r="126" spans="1:7" x14ac:dyDescent="0.3">
      <c r="A126" s="6" t="s">
        <v>132</v>
      </c>
      <c r="B126" s="5">
        <v>680</v>
      </c>
      <c r="C126" s="5">
        <v>1180</v>
      </c>
      <c r="D126" s="5">
        <v>1500</v>
      </c>
      <c r="E126" s="5">
        <v>2095</v>
      </c>
      <c r="F126" s="4">
        <f t="shared" si="2"/>
        <v>0.56324582338902152</v>
      </c>
      <c r="G126" s="180">
        <f t="shared" si="3"/>
        <v>0.32458233890214799</v>
      </c>
    </row>
    <row r="127" spans="1:7" x14ac:dyDescent="0.3">
      <c r="A127" s="6" t="s">
        <v>133</v>
      </c>
      <c r="B127" s="5">
        <v>1560</v>
      </c>
      <c r="C127" s="5">
        <v>2840</v>
      </c>
      <c r="D127" s="5">
        <v>3380</v>
      </c>
      <c r="E127" s="5">
        <v>4750</v>
      </c>
      <c r="F127" s="4">
        <f t="shared" si="2"/>
        <v>0.59789473684210526</v>
      </c>
      <c r="G127" s="180">
        <f t="shared" si="3"/>
        <v>0.32842105263157895</v>
      </c>
    </row>
    <row r="128" spans="1:7" x14ac:dyDescent="0.3">
      <c r="A128" s="6" t="s">
        <v>134</v>
      </c>
      <c r="B128" s="5">
        <v>40</v>
      </c>
      <c r="C128" s="5">
        <v>90</v>
      </c>
      <c r="D128" s="5">
        <v>215</v>
      </c>
      <c r="E128" s="5">
        <v>355</v>
      </c>
      <c r="F128" s="4">
        <f t="shared" si="2"/>
        <v>0.25352112676056338</v>
      </c>
      <c r="G128" s="180">
        <f t="shared" si="3"/>
        <v>0.11267605633802817</v>
      </c>
    </row>
    <row r="129" spans="1:7" x14ac:dyDescent="0.3">
      <c r="A129" s="6" t="s">
        <v>135</v>
      </c>
      <c r="B129" s="5">
        <v>350</v>
      </c>
      <c r="C129" s="5">
        <v>635</v>
      </c>
      <c r="D129" s="5">
        <v>865</v>
      </c>
      <c r="E129" s="5">
        <v>1200</v>
      </c>
      <c r="F129" s="4">
        <f t="shared" si="2"/>
        <v>0.52916666666666667</v>
      </c>
      <c r="G129" s="180">
        <f t="shared" si="3"/>
        <v>0.29166666666666669</v>
      </c>
    </row>
    <row r="130" spans="1:7" x14ac:dyDescent="0.3">
      <c r="A130" s="6" t="s">
        <v>136</v>
      </c>
      <c r="B130" s="5">
        <v>1945</v>
      </c>
      <c r="C130" s="5">
        <v>3950</v>
      </c>
      <c r="D130" s="5">
        <v>9000</v>
      </c>
      <c r="E130" s="5">
        <v>42615</v>
      </c>
      <c r="F130" s="4">
        <f t="shared" si="2"/>
        <v>9.2690367241581598E-2</v>
      </c>
      <c r="G130" s="180">
        <f t="shared" si="3"/>
        <v>4.5641206148069928E-2</v>
      </c>
    </row>
    <row r="131" spans="1:7" x14ac:dyDescent="0.3">
      <c r="A131" s="6" t="s">
        <v>137</v>
      </c>
      <c r="B131" s="5">
        <v>650</v>
      </c>
      <c r="C131" s="5">
        <v>1050</v>
      </c>
      <c r="D131" s="5">
        <v>1575</v>
      </c>
      <c r="E131" s="5">
        <v>2930</v>
      </c>
      <c r="F131" s="4">
        <f t="shared" ref="F131:F194" si="4">C131/E131</f>
        <v>0.35836177474402731</v>
      </c>
      <c r="G131" s="180">
        <f t="shared" ref="G131:G194" si="5">B131/E131</f>
        <v>0.22184300341296928</v>
      </c>
    </row>
    <row r="132" spans="1:7" x14ac:dyDescent="0.3">
      <c r="A132" s="6" t="s">
        <v>138</v>
      </c>
      <c r="B132" s="5">
        <v>7660</v>
      </c>
      <c r="C132" s="5">
        <v>12420</v>
      </c>
      <c r="D132" s="5">
        <v>16760</v>
      </c>
      <c r="E132" s="5">
        <v>26355</v>
      </c>
      <c r="F132" s="4">
        <f t="shared" si="4"/>
        <v>0.47125782583949916</v>
      </c>
      <c r="G132" s="180">
        <f t="shared" si="5"/>
        <v>0.29064693606526276</v>
      </c>
    </row>
    <row r="133" spans="1:7" x14ac:dyDescent="0.3">
      <c r="A133" s="6" t="s">
        <v>139</v>
      </c>
      <c r="B133" s="5">
        <v>3205</v>
      </c>
      <c r="C133" s="5">
        <v>4910</v>
      </c>
      <c r="D133" s="5">
        <v>6585</v>
      </c>
      <c r="E133" s="5">
        <v>9400</v>
      </c>
      <c r="F133" s="4">
        <f t="shared" si="4"/>
        <v>0.52234042553191484</v>
      </c>
      <c r="G133" s="180">
        <f t="shared" si="5"/>
        <v>0.34095744680851064</v>
      </c>
    </row>
    <row r="134" spans="1:7" x14ac:dyDescent="0.3">
      <c r="A134" s="6" t="s">
        <v>140</v>
      </c>
      <c r="B134" s="5">
        <v>220</v>
      </c>
      <c r="C134" s="5">
        <v>370</v>
      </c>
      <c r="D134" s="5">
        <v>655</v>
      </c>
      <c r="E134" s="5">
        <v>1065</v>
      </c>
      <c r="F134" s="4">
        <f t="shared" si="4"/>
        <v>0.34741784037558687</v>
      </c>
      <c r="G134" s="180">
        <f t="shared" si="5"/>
        <v>0.20657276995305165</v>
      </c>
    </row>
    <row r="135" spans="1:7" x14ac:dyDescent="0.3">
      <c r="A135" s="6" t="s">
        <v>141</v>
      </c>
      <c r="B135" s="5">
        <v>260</v>
      </c>
      <c r="C135" s="5">
        <v>380</v>
      </c>
      <c r="D135" s="5">
        <v>510</v>
      </c>
      <c r="E135" s="5">
        <v>890</v>
      </c>
      <c r="F135" s="4">
        <f t="shared" si="4"/>
        <v>0.42696629213483145</v>
      </c>
      <c r="G135" s="180">
        <f t="shared" si="5"/>
        <v>0.29213483146067415</v>
      </c>
    </row>
    <row r="136" spans="1:7" x14ac:dyDescent="0.3">
      <c r="A136" s="6" t="s">
        <v>142</v>
      </c>
      <c r="B136" s="5">
        <v>125</v>
      </c>
      <c r="C136" s="5">
        <v>165</v>
      </c>
      <c r="D136" s="5">
        <v>225</v>
      </c>
      <c r="E136" s="5">
        <v>330</v>
      </c>
      <c r="F136" s="4">
        <f t="shared" si="4"/>
        <v>0.5</v>
      </c>
      <c r="G136" s="180">
        <f t="shared" si="5"/>
        <v>0.37878787878787878</v>
      </c>
    </row>
    <row r="137" spans="1:7" x14ac:dyDescent="0.3">
      <c r="A137" s="6" t="s">
        <v>143</v>
      </c>
      <c r="B137" s="5">
        <v>310</v>
      </c>
      <c r="C137" s="5">
        <v>780</v>
      </c>
      <c r="D137" s="5">
        <v>1220</v>
      </c>
      <c r="E137" s="5">
        <v>1710</v>
      </c>
      <c r="F137" s="4">
        <f t="shared" si="4"/>
        <v>0.45614035087719296</v>
      </c>
      <c r="G137" s="180">
        <f t="shared" si="5"/>
        <v>0.18128654970760233</v>
      </c>
    </row>
    <row r="138" spans="1:7" x14ac:dyDescent="0.3">
      <c r="A138" s="6" t="s">
        <v>144</v>
      </c>
      <c r="B138" s="5">
        <v>315</v>
      </c>
      <c r="C138" s="5">
        <v>665</v>
      </c>
      <c r="D138" s="5">
        <v>850</v>
      </c>
      <c r="E138" s="5">
        <v>1050</v>
      </c>
      <c r="F138" s="4">
        <f t="shared" si="4"/>
        <v>0.6333333333333333</v>
      </c>
      <c r="G138" s="180">
        <f t="shared" si="5"/>
        <v>0.3</v>
      </c>
    </row>
    <row r="139" spans="1:7" x14ac:dyDescent="0.3">
      <c r="A139" s="6" t="s">
        <v>145</v>
      </c>
      <c r="B139" s="5">
        <v>200</v>
      </c>
      <c r="C139" s="5">
        <v>310</v>
      </c>
      <c r="D139" s="5">
        <v>440</v>
      </c>
      <c r="E139" s="5">
        <v>675</v>
      </c>
      <c r="F139" s="4">
        <f t="shared" si="4"/>
        <v>0.45925925925925926</v>
      </c>
      <c r="G139" s="180">
        <f t="shared" si="5"/>
        <v>0.29629629629629628</v>
      </c>
    </row>
    <row r="140" spans="1:7" x14ac:dyDescent="0.3">
      <c r="A140" s="6" t="s">
        <v>146</v>
      </c>
      <c r="B140" s="5">
        <v>760</v>
      </c>
      <c r="C140" s="5">
        <v>1295</v>
      </c>
      <c r="D140" s="5">
        <v>1865</v>
      </c>
      <c r="E140" s="5">
        <v>3425</v>
      </c>
      <c r="F140" s="4">
        <f t="shared" si="4"/>
        <v>0.37810218978102189</v>
      </c>
      <c r="G140" s="180">
        <f t="shared" si="5"/>
        <v>0.22189781021897811</v>
      </c>
    </row>
    <row r="141" spans="1:7" x14ac:dyDescent="0.3">
      <c r="A141" s="6" t="s">
        <v>147</v>
      </c>
      <c r="B141" s="5">
        <v>490</v>
      </c>
      <c r="C141" s="5">
        <v>1225</v>
      </c>
      <c r="D141" s="5">
        <v>1520</v>
      </c>
      <c r="E141" s="5">
        <v>2335</v>
      </c>
      <c r="F141" s="4">
        <f t="shared" si="4"/>
        <v>0.52462526766595285</v>
      </c>
      <c r="G141" s="180">
        <f t="shared" si="5"/>
        <v>0.20985010706638116</v>
      </c>
    </row>
    <row r="142" spans="1:7" x14ac:dyDescent="0.3">
      <c r="A142" s="6" t="s">
        <v>148</v>
      </c>
      <c r="B142" s="5">
        <v>765</v>
      </c>
      <c r="C142" s="5">
        <v>1030</v>
      </c>
      <c r="D142" s="5">
        <v>1425</v>
      </c>
      <c r="E142" s="5">
        <v>2385</v>
      </c>
      <c r="F142" s="4">
        <f t="shared" si="4"/>
        <v>0.43186582809224316</v>
      </c>
      <c r="G142" s="180">
        <f t="shared" si="5"/>
        <v>0.32075471698113206</v>
      </c>
    </row>
    <row r="143" spans="1:7" x14ac:dyDescent="0.3">
      <c r="A143" s="6" t="s">
        <v>149</v>
      </c>
      <c r="B143" s="5">
        <v>195</v>
      </c>
      <c r="C143" s="5">
        <v>235</v>
      </c>
      <c r="D143" s="5">
        <v>255</v>
      </c>
      <c r="E143" s="5">
        <v>270</v>
      </c>
      <c r="F143" s="4">
        <f t="shared" si="4"/>
        <v>0.87037037037037035</v>
      </c>
      <c r="G143" s="180">
        <f t="shared" si="5"/>
        <v>0.72222222222222221</v>
      </c>
    </row>
    <row r="144" spans="1:7" x14ac:dyDescent="0.3">
      <c r="A144" s="6" t="s">
        <v>150</v>
      </c>
      <c r="B144" s="5">
        <v>865</v>
      </c>
      <c r="C144" s="5">
        <v>1255</v>
      </c>
      <c r="D144" s="5">
        <v>1515</v>
      </c>
      <c r="E144" s="5">
        <v>1900</v>
      </c>
      <c r="F144" s="4">
        <f t="shared" si="4"/>
        <v>0.66052631578947374</v>
      </c>
      <c r="G144" s="180">
        <f t="shared" si="5"/>
        <v>0.45526315789473687</v>
      </c>
    </row>
    <row r="145" spans="1:7" x14ac:dyDescent="0.3">
      <c r="A145" s="6" t="s">
        <v>151</v>
      </c>
      <c r="B145" s="5">
        <v>75</v>
      </c>
      <c r="C145" s="5">
        <v>125</v>
      </c>
      <c r="D145" s="5">
        <v>240</v>
      </c>
      <c r="E145" s="5">
        <v>325</v>
      </c>
      <c r="F145" s="4">
        <f t="shared" si="4"/>
        <v>0.38461538461538464</v>
      </c>
      <c r="G145" s="180">
        <f t="shared" si="5"/>
        <v>0.23076923076923078</v>
      </c>
    </row>
    <row r="146" spans="1:7" x14ac:dyDescent="0.3">
      <c r="A146" s="6" t="s">
        <v>152</v>
      </c>
      <c r="B146" s="5">
        <v>615</v>
      </c>
      <c r="C146" s="5">
        <v>1335</v>
      </c>
      <c r="D146" s="5">
        <v>2050</v>
      </c>
      <c r="E146" s="5">
        <v>3265</v>
      </c>
      <c r="F146" s="4">
        <f t="shared" si="4"/>
        <v>0.40888208269525267</v>
      </c>
      <c r="G146" s="180">
        <f t="shared" si="5"/>
        <v>0.18836140888208269</v>
      </c>
    </row>
    <row r="147" spans="1:7" x14ac:dyDescent="0.3">
      <c r="A147" s="6" t="s">
        <v>153</v>
      </c>
      <c r="B147" s="5">
        <v>205</v>
      </c>
      <c r="C147" s="5">
        <v>460</v>
      </c>
      <c r="D147" s="5">
        <v>695</v>
      </c>
      <c r="E147" s="5">
        <v>1500</v>
      </c>
      <c r="F147" s="4">
        <f t="shared" si="4"/>
        <v>0.30666666666666664</v>
      </c>
      <c r="G147" s="180">
        <f t="shared" si="5"/>
        <v>0.13666666666666666</v>
      </c>
    </row>
    <row r="148" spans="1:7" x14ac:dyDescent="0.3">
      <c r="A148" s="6" t="s">
        <v>154</v>
      </c>
      <c r="B148" s="5">
        <v>125</v>
      </c>
      <c r="C148" s="5">
        <v>295</v>
      </c>
      <c r="D148" s="5">
        <v>445</v>
      </c>
      <c r="E148" s="5">
        <v>670</v>
      </c>
      <c r="F148" s="4">
        <f t="shared" si="4"/>
        <v>0.44029850746268656</v>
      </c>
      <c r="G148" s="180">
        <f t="shared" si="5"/>
        <v>0.18656716417910449</v>
      </c>
    </row>
    <row r="149" spans="1:7" x14ac:dyDescent="0.3">
      <c r="A149" s="6" t="s">
        <v>155</v>
      </c>
      <c r="B149" s="5">
        <v>525</v>
      </c>
      <c r="C149" s="5">
        <v>1005</v>
      </c>
      <c r="D149" s="5">
        <v>1575</v>
      </c>
      <c r="E149" s="5">
        <v>1840</v>
      </c>
      <c r="F149" s="4">
        <f t="shared" si="4"/>
        <v>0.54619565217391308</v>
      </c>
      <c r="G149" s="180">
        <f t="shared" si="5"/>
        <v>0.28532608695652173</v>
      </c>
    </row>
    <row r="150" spans="1:7" x14ac:dyDescent="0.3">
      <c r="A150" s="6" t="s">
        <v>156</v>
      </c>
      <c r="B150" s="5">
        <v>48865</v>
      </c>
      <c r="C150" s="5">
        <v>79300</v>
      </c>
      <c r="D150" s="5">
        <v>109695</v>
      </c>
      <c r="E150" s="5">
        <v>172525</v>
      </c>
      <c r="F150" s="4">
        <f t="shared" si="4"/>
        <v>0.45964352992319951</v>
      </c>
      <c r="G150" s="180">
        <f t="shared" si="5"/>
        <v>0.28323431386755543</v>
      </c>
    </row>
    <row r="151" spans="1:7" x14ac:dyDescent="0.3">
      <c r="A151" s="6" t="s">
        <v>157</v>
      </c>
      <c r="B151" s="5">
        <v>1215</v>
      </c>
      <c r="C151" s="5">
        <v>1925</v>
      </c>
      <c r="D151" s="5">
        <v>3865</v>
      </c>
      <c r="E151" s="5">
        <v>6545</v>
      </c>
      <c r="F151" s="4">
        <f t="shared" si="4"/>
        <v>0.29411764705882354</v>
      </c>
      <c r="G151" s="180">
        <f t="shared" si="5"/>
        <v>0.18563789152024446</v>
      </c>
    </row>
    <row r="152" spans="1:7" x14ac:dyDescent="0.3">
      <c r="A152" s="6" t="s">
        <v>158</v>
      </c>
      <c r="B152" s="5">
        <v>75</v>
      </c>
      <c r="C152" s="5">
        <v>165</v>
      </c>
      <c r="D152" s="5">
        <v>480</v>
      </c>
      <c r="E152" s="5">
        <v>920</v>
      </c>
      <c r="F152" s="4">
        <f t="shared" si="4"/>
        <v>0.17934782608695651</v>
      </c>
      <c r="G152" s="180">
        <f t="shared" si="5"/>
        <v>8.1521739130434784E-2</v>
      </c>
    </row>
    <row r="153" spans="1:7" x14ac:dyDescent="0.3">
      <c r="A153" s="6" t="s">
        <v>159</v>
      </c>
      <c r="B153" s="5">
        <v>30390</v>
      </c>
      <c r="C153" s="5">
        <v>57910</v>
      </c>
      <c r="D153" s="5">
        <v>91345</v>
      </c>
      <c r="E153" s="5">
        <v>152640</v>
      </c>
      <c r="F153" s="4">
        <f t="shared" si="4"/>
        <v>0.37938941299790357</v>
      </c>
      <c r="G153" s="180">
        <f t="shared" si="5"/>
        <v>0.19909591194968554</v>
      </c>
    </row>
    <row r="154" spans="1:7" x14ac:dyDescent="0.3">
      <c r="A154" s="6" t="s">
        <v>160</v>
      </c>
      <c r="B154" s="5">
        <v>12290</v>
      </c>
      <c r="C154" s="5">
        <v>19820</v>
      </c>
      <c r="D154" s="5">
        <v>26285</v>
      </c>
      <c r="E154" s="5">
        <v>41895</v>
      </c>
      <c r="F154" s="4">
        <f t="shared" si="4"/>
        <v>0.47308748060627759</v>
      </c>
      <c r="G154" s="180">
        <f t="shared" si="5"/>
        <v>0.29335242869077455</v>
      </c>
    </row>
    <row r="155" spans="1:7" x14ac:dyDescent="0.3">
      <c r="A155" s="6" t="s">
        <v>161</v>
      </c>
      <c r="B155" s="5">
        <v>320</v>
      </c>
      <c r="C155" s="5">
        <v>620</v>
      </c>
      <c r="D155" s="5">
        <v>705</v>
      </c>
      <c r="E155" s="5">
        <v>960</v>
      </c>
      <c r="F155" s="4">
        <f t="shared" si="4"/>
        <v>0.64583333333333337</v>
      </c>
      <c r="G155" s="180">
        <f t="shared" si="5"/>
        <v>0.33333333333333331</v>
      </c>
    </row>
    <row r="156" spans="1:7" x14ac:dyDescent="0.3">
      <c r="A156" s="6" t="s">
        <v>162</v>
      </c>
      <c r="B156" s="5">
        <v>2390</v>
      </c>
      <c r="C156" s="5">
        <v>4245</v>
      </c>
      <c r="D156" s="5">
        <v>6515</v>
      </c>
      <c r="E156" s="5">
        <v>9875</v>
      </c>
      <c r="F156" s="4">
        <f t="shared" si="4"/>
        <v>0.42987341772151899</v>
      </c>
      <c r="G156" s="180">
        <f t="shared" si="5"/>
        <v>0.24202531645569619</v>
      </c>
    </row>
    <row r="157" spans="1:7" x14ac:dyDescent="0.3">
      <c r="A157" s="6" t="s">
        <v>163</v>
      </c>
      <c r="B157" s="5">
        <v>310</v>
      </c>
      <c r="C157" s="5">
        <v>430</v>
      </c>
      <c r="D157" s="5">
        <v>545</v>
      </c>
      <c r="E157" s="5">
        <v>850</v>
      </c>
      <c r="F157" s="4">
        <f t="shared" si="4"/>
        <v>0.50588235294117645</v>
      </c>
      <c r="G157" s="180">
        <f t="shared" si="5"/>
        <v>0.36470588235294116</v>
      </c>
    </row>
    <row r="158" spans="1:7" x14ac:dyDescent="0.3">
      <c r="A158" s="6" t="s">
        <v>164</v>
      </c>
      <c r="B158" s="5">
        <v>2080</v>
      </c>
      <c r="C158" s="5">
        <v>3060</v>
      </c>
      <c r="D158" s="5">
        <v>5045</v>
      </c>
      <c r="E158" s="5">
        <v>9525</v>
      </c>
      <c r="F158" s="4">
        <f t="shared" si="4"/>
        <v>0.32125984251968503</v>
      </c>
      <c r="G158" s="180">
        <f t="shared" si="5"/>
        <v>0.21837270341207349</v>
      </c>
    </row>
    <row r="159" spans="1:7" x14ac:dyDescent="0.3">
      <c r="A159" s="6" t="s">
        <v>165</v>
      </c>
      <c r="B159" s="5">
        <v>2365</v>
      </c>
      <c r="C159" s="5">
        <v>6245</v>
      </c>
      <c r="D159" s="5">
        <v>12335</v>
      </c>
      <c r="E159" s="5">
        <v>50490</v>
      </c>
      <c r="F159" s="4">
        <f t="shared" si="4"/>
        <v>0.12368785898197662</v>
      </c>
      <c r="G159" s="180">
        <f t="shared" si="5"/>
        <v>4.6840958605664486E-2</v>
      </c>
    </row>
    <row r="160" spans="1:7" x14ac:dyDescent="0.3">
      <c r="A160" s="6" t="s">
        <v>166</v>
      </c>
      <c r="B160" s="5">
        <v>240</v>
      </c>
      <c r="C160" s="5">
        <v>395</v>
      </c>
      <c r="D160" s="5">
        <v>690</v>
      </c>
      <c r="E160" s="5">
        <v>1170</v>
      </c>
      <c r="F160" s="4">
        <f t="shared" si="4"/>
        <v>0.33760683760683763</v>
      </c>
      <c r="G160" s="180">
        <f t="shared" si="5"/>
        <v>0.20512820512820512</v>
      </c>
    </row>
    <row r="161" spans="1:7" x14ac:dyDescent="0.3">
      <c r="A161" s="6" t="s">
        <v>167</v>
      </c>
      <c r="B161" s="5">
        <v>9910</v>
      </c>
      <c r="C161" s="5">
        <v>17805</v>
      </c>
      <c r="D161" s="5">
        <v>26885</v>
      </c>
      <c r="E161" s="5">
        <v>38460</v>
      </c>
      <c r="F161" s="4">
        <f t="shared" si="4"/>
        <v>0.46294851794071762</v>
      </c>
      <c r="G161" s="180">
        <f t="shared" si="5"/>
        <v>0.25767030681227249</v>
      </c>
    </row>
    <row r="162" spans="1:7" x14ac:dyDescent="0.3">
      <c r="A162" s="6" t="s">
        <v>168</v>
      </c>
      <c r="B162" s="5">
        <v>10595</v>
      </c>
      <c r="C162" s="5">
        <v>15030</v>
      </c>
      <c r="D162" s="5">
        <v>20625</v>
      </c>
      <c r="E162" s="5">
        <v>31085</v>
      </c>
      <c r="F162" s="4">
        <f t="shared" si="4"/>
        <v>0.48351294836737979</v>
      </c>
      <c r="G162" s="180">
        <f t="shared" si="5"/>
        <v>0.34083963326363198</v>
      </c>
    </row>
    <row r="163" spans="1:7" x14ac:dyDescent="0.3">
      <c r="A163" s="6" t="s">
        <v>169</v>
      </c>
      <c r="B163" s="5">
        <v>880</v>
      </c>
      <c r="C163" s="5">
        <v>1935</v>
      </c>
      <c r="D163" s="5">
        <v>2850</v>
      </c>
      <c r="E163" s="5">
        <v>4530</v>
      </c>
      <c r="F163" s="4">
        <f t="shared" si="4"/>
        <v>0.42715231788079472</v>
      </c>
      <c r="G163" s="180">
        <f t="shared" si="5"/>
        <v>0.19426048565121412</v>
      </c>
    </row>
    <row r="164" spans="1:7" x14ac:dyDescent="0.3">
      <c r="A164" s="6" t="s">
        <v>170</v>
      </c>
      <c r="B164" s="5">
        <v>160</v>
      </c>
      <c r="C164" s="5">
        <v>270</v>
      </c>
      <c r="D164" s="5">
        <v>430</v>
      </c>
      <c r="E164" s="5">
        <v>475</v>
      </c>
      <c r="F164" s="4">
        <f t="shared" si="4"/>
        <v>0.56842105263157894</v>
      </c>
      <c r="G164" s="180">
        <f t="shared" si="5"/>
        <v>0.33684210526315789</v>
      </c>
    </row>
    <row r="165" spans="1:7" x14ac:dyDescent="0.3">
      <c r="A165" s="6" t="s">
        <v>171</v>
      </c>
      <c r="B165" s="5">
        <v>485</v>
      </c>
      <c r="C165" s="5">
        <v>735</v>
      </c>
      <c r="D165" s="5">
        <v>920</v>
      </c>
      <c r="E165" s="5">
        <v>1575</v>
      </c>
      <c r="F165" s="4">
        <f t="shared" si="4"/>
        <v>0.46666666666666667</v>
      </c>
      <c r="G165" s="180">
        <f t="shared" si="5"/>
        <v>0.30793650793650795</v>
      </c>
    </row>
    <row r="166" spans="1:7" x14ac:dyDescent="0.3">
      <c r="A166" s="6" t="s">
        <v>172</v>
      </c>
      <c r="B166" s="5">
        <v>25</v>
      </c>
      <c r="C166" s="5">
        <v>30</v>
      </c>
      <c r="D166" s="5">
        <v>40</v>
      </c>
      <c r="E166" s="5">
        <v>60</v>
      </c>
      <c r="F166" s="4">
        <f t="shared" si="4"/>
        <v>0.5</v>
      </c>
      <c r="G166" s="180">
        <f t="shared" si="5"/>
        <v>0.41666666666666669</v>
      </c>
    </row>
    <row r="167" spans="1:7" x14ac:dyDescent="0.3">
      <c r="A167" s="6" t="s">
        <v>173</v>
      </c>
      <c r="B167" s="5">
        <v>3505</v>
      </c>
      <c r="C167" s="5">
        <v>4430</v>
      </c>
      <c r="D167" s="5">
        <v>5860</v>
      </c>
      <c r="E167" s="5">
        <v>8430</v>
      </c>
      <c r="F167" s="4">
        <f t="shared" si="4"/>
        <v>0.52550415183867139</v>
      </c>
      <c r="G167" s="180">
        <f t="shared" si="5"/>
        <v>0.41577698695136417</v>
      </c>
    </row>
    <row r="168" spans="1:7" x14ac:dyDescent="0.3">
      <c r="A168" s="6" t="s">
        <v>174</v>
      </c>
      <c r="B168" s="5">
        <v>615</v>
      </c>
      <c r="C168" s="5">
        <v>870</v>
      </c>
      <c r="D168" s="5">
        <v>1200</v>
      </c>
      <c r="E168" s="5">
        <v>1465</v>
      </c>
      <c r="F168" s="4">
        <f t="shared" si="4"/>
        <v>0.59385665529010234</v>
      </c>
      <c r="G168" s="180">
        <f t="shared" si="5"/>
        <v>0.41979522184300339</v>
      </c>
    </row>
    <row r="169" spans="1:7" x14ac:dyDescent="0.3">
      <c r="A169" s="6" t="s">
        <v>175</v>
      </c>
      <c r="B169" s="5">
        <v>235</v>
      </c>
      <c r="C169" s="5">
        <v>445</v>
      </c>
      <c r="D169" s="5">
        <v>685</v>
      </c>
      <c r="E169" s="5">
        <v>945</v>
      </c>
      <c r="F169" s="4">
        <f t="shared" si="4"/>
        <v>0.47089947089947087</v>
      </c>
      <c r="G169" s="180">
        <f t="shared" si="5"/>
        <v>0.24867724867724866</v>
      </c>
    </row>
    <row r="170" spans="1:7" x14ac:dyDescent="0.3">
      <c r="A170" s="6" t="s">
        <v>176</v>
      </c>
      <c r="B170" s="5">
        <v>480</v>
      </c>
      <c r="C170" s="5">
        <v>980</v>
      </c>
      <c r="D170" s="5">
        <v>1395</v>
      </c>
      <c r="E170" s="5">
        <v>1900</v>
      </c>
      <c r="F170" s="4">
        <f t="shared" si="4"/>
        <v>0.51578947368421058</v>
      </c>
      <c r="G170" s="180">
        <f t="shared" si="5"/>
        <v>0.25263157894736843</v>
      </c>
    </row>
    <row r="171" spans="1:7" x14ac:dyDescent="0.3">
      <c r="A171" s="6" t="s">
        <v>177</v>
      </c>
      <c r="B171" s="5">
        <v>3570</v>
      </c>
      <c r="C171" s="5">
        <v>5760</v>
      </c>
      <c r="D171" s="5">
        <v>7300</v>
      </c>
      <c r="E171" s="5">
        <v>11110</v>
      </c>
      <c r="F171" s="4">
        <f t="shared" si="4"/>
        <v>0.51845184518451848</v>
      </c>
      <c r="G171" s="180">
        <f t="shared" si="5"/>
        <v>0.32133213321332132</v>
      </c>
    </row>
    <row r="172" spans="1:7" x14ac:dyDescent="0.3">
      <c r="A172" s="6" t="s">
        <v>178</v>
      </c>
      <c r="B172" s="5">
        <v>420</v>
      </c>
      <c r="C172" s="5">
        <v>795</v>
      </c>
      <c r="D172" s="5">
        <v>1135</v>
      </c>
      <c r="E172" s="5">
        <v>1635</v>
      </c>
      <c r="F172" s="4">
        <f t="shared" si="4"/>
        <v>0.48623853211009177</v>
      </c>
      <c r="G172" s="180">
        <f t="shared" si="5"/>
        <v>0.25688073394495414</v>
      </c>
    </row>
    <row r="173" spans="1:7" x14ac:dyDescent="0.3">
      <c r="A173" s="6" t="s">
        <v>179</v>
      </c>
      <c r="B173" s="5">
        <v>125</v>
      </c>
      <c r="C173" s="5">
        <v>225</v>
      </c>
      <c r="D173" s="5">
        <v>245</v>
      </c>
      <c r="E173" s="5">
        <v>335</v>
      </c>
      <c r="F173" s="4">
        <f t="shared" si="4"/>
        <v>0.67164179104477617</v>
      </c>
      <c r="G173" s="180">
        <f t="shared" si="5"/>
        <v>0.37313432835820898</v>
      </c>
    </row>
    <row r="174" spans="1:7" x14ac:dyDescent="0.3">
      <c r="A174" s="6" t="s">
        <v>180</v>
      </c>
      <c r="B174" s="5">
        <v>65</v>
      </c>
      <c r="C174" s="5">
        <v>105</v>
      </c>
      <c r="D174" s="5">
        <v>150</v>
      </c>
      <c r="E174" s="5">
        <v>225</v>
      </c>
      <c r="F174" s="4">
        <f t="shared" si="4"/>
        <v>0.46666666666666667</v>
      </c>
      <c r="G174" s="180">
        <f t="shared" si="5"/>
        <v>0.28888888888888886</v>
      </c>
    </row>
    <row r="175" spans="1:7" x14ac:dyDescent="0.3">
      <c r="A175" s="6" t="s">
        <v>181</v>
      </c>
      <c r="B175" s="5">
        <v>450</v>
      </c>
      <c r="C175" s="5">
        <v>795</v>
      </c>
      <c r="D175" s="5">
        <v>1415</v>
      </c>
      <c r="E175" s="5">
        <v>2545</v>
      </c>
      <c r="F175" s="4">
        <f t="shared" si="4"/>
        <v>0.31237721021611004</v>
      </c>
      <c r="G175" s="180">
        <f t="shared" si="5"/>
        <v>0.17681728880157171</v>
      </c>
    </row>
    <row r="176" spans="1:7" x14ac:dyDescent="0.3">
      <c r="A176" s="6" t="s">
        <v>182</v>
      </c>
      <c r="B176" s="5">
        <v>2270</v>
      </c>
      <c r="C176" s="5">
        <v>3790</v>
      </c>
      <c r="D176" s="5">
        <v>5010</v>
      </c>
      <c r="E176" s="5">
        <v>6660</v>
      </c>
      <c r="F176" s="4">
        <f t="shared" si="4"/>
        <v>0.56906906906906907</v>
      </c>
      <c r="G176" s="180">
        <f t="shared" si="5"/>
        <v>0.34084084084084082</v>
      </c>
    </row>
    <row r="177" spans="1:7" x14ac:dyDescent="0.3">
      <c r="A177" s="6" t="s">
        <v>183</v>
      </c>
      <c r="B177" s="5">
        <v>715</v>
      </c>
      <c r="C177" s="5">
        <v>815</v>
      </c>
      <c r="D177" s="5">
        <v>1060</v>
      </c>
      <c r="E177" s="5">
        <v>1505</v>
      </c>
      <c r="F177" s="4">
        <f t="shared" si="4"/>
        <v>0.5415282392026578</v>
      </c>
      <c r="G177" s="180">
        <f t="shared" si="5"/>
        <v>0.47508305647840532</v>
      </c>
    </row>
    <row r="178" spans="1:7" x14ac:dyDescent="0.3">
      <c r="A178" s="6" t="s">
        <v>184</v>
      </c>
      <c r="B178" s="5">
        <v>265</v>
      </c>
      <c r="C178" s="5">
        <v>520</v>
      </c>
      <c r="D178" s="5">
        <v>720</v>
      </c>
      <c r="E178" s="5">
        <v>835</v>
      </c>
      <c r="F178" s="4">
        <f t="shared" si="4"/>
        <v>0.6227544910179641</v>
      </c>
      <c r="G178" s="180">
        <f t="shared" si="5"/>
        <v>0.31736526946107785</v>
      </c>
    </row>
    <row r="179" spans="1:7" x14ac:dyDescent="0.3">
      <c r="A179" s="6" t="s">
        <v>185</v>
      </c>
      <c r="B179" s="5">
        <v>985</v>
      </c>
      <c r="C179" s="5">
        <v>1750</v>
      </c>
      <c r="D179" s="5">
        <v>2310</v>
      </c>
      <c r="E179" s="5">
        <v>2860</v>
      </c>
      <c r="F179" s="4">
        <f t="shared" si="4"/>
        <v>0.61188811188811187</v>
      </c>
      <c r="G179" s="180">
        <f t="shared" si="5"/>
        <v>0.34440559440559443</v>
      </c>
    </row>
    <row r="180" spans="1:7" x14ac:dyDescent="0.3">
      <c r="A180" s="6" t="s">
        <v>186</v>
      </c>
      <c r="B180" s="5">
        <v>4710</v>
      </c>
      <c r="C180" s="5">
        <v>8425</v>
      </c>
      <c r="D180" s="5">
        <v>12040</v>
      </c>
      <c r="E180" s="5">
        <v>15130</v>
      </c>
      <c r="F180" s="4">
        <f t="shared" si="4"/>
        <v>0.55684071381361533</v>
      </c>
      <c r="G180" s="180">
        <f t="shared" si="5"/>
        <v>0.3113020489094514</v>
      </c>
    </row>
    <row r="181" spans="1:7" x14ac:dyDescent="0.3">
      <c r="A181" s="6" t="s">
        <v>187</v>
      </c>
      <c r="B181" s="5">
        <v>330</v>
      </c>
      <c r="C181" s="5">
        <v>440</v>
      </c>
      <c r="D181" s="5">
        <v>590</v>
      </c>
      <c r="E181" s="5">
        <v>1540</v>
      </c>
      <c r="F181" s="4">
        <f t="shared" si="4"/>
        <v>0.2857142857142857</v>
      </c>
      <c r="G181" s="180">
        <f t="shared" si="5"/>
        <v>0.21428571428571427</v>
      </c>
    </row>
    <row r="182" spans="1:7" x14ac:dyDescent="0.3">
      <c r="A182" s="6" t="s">
        <v>188</v>
      </c>
      <c r="B182" s="5">
        <v>140</v>
      </c>
      <c r="C182" s="5">
        <v>230</v>
      </c>
      <c r="D182" s="5">
        <v>265</v>
      </c>
      <c r="E182" s="5">
        <v>350</v>
      </c>
      <c r="F182" s="4">
        <f t="shared" si="4"/>
        <v>0.65714285714285714</v>
      </c>
      <c r="G182" s="180">
        <f t="shared" si="5"/>
        <v>0.4</v>
      </c>
    </row>
    <row r="183" spans="1:7" x14ac:dyDescent="0.3">
      <c r="A183" s="6" t="s">
        <v>189</v>
      </c>
      <c r="B183" s="5">
        <v>225</v>
      </c>
      <c r="C183" s="5">
        <v>380</v>
      </c>
      <c r="D183" s="5">
        <v>455</v>
      </c>
      <c r="E183" s="5">
        <v>590</v>
      </c>
      <c r="F183" s="4">
        <f t="shared" si="4"/>
        <v>0.64406779661016944</v>
      </c>
      <c r="G183" s="180">
        <f t="shared" si="5"/>
        <v>0.38135593220338981</v>
      </c>
    </row>
    <row r="184" spans="1:7" x14ac:dyDescent="0.3">
      <c r="A184" s="6" t="s">
        <v>190</v>
      </c>
      <c r="B184" s="5">
        <v>640</v>
      </c>
      <c r="C184" s="5">
        <v>1060</v>
      </c>
      <c r="D184" s="5">
        <v>2005</v>
      </c>
      <c r="E184" s="5">
        <v>2780</v>
      </c>
      <c r="F184" s="4">
        <f t="shared" si="4"/>
        <v>0.38129496402877699</v>
      </c>
      <c r="G184" s="180">
        <f t="shared" si="5"/>
        <v>0.23021582733812951</v>
      </c>
    </row>
    <row r="185" spans="1:7" x14ac:dyDescent="0.3">
      <c r="A185" s="6" t="s">
        <v>191</v>
      </c>
      <c r="B185" s="5">
        <v>235</v>
      </c>
      <c r="C185" s="5">
        <v>280</v>
      </c>
      <c r="D185" s="5">
        <v>320</v>
      </c>
      <c r="E185" s="5">
        <v>465</v>
      </c>
      <c r="F185" s="4">
        <f t="shared" si="4"/>
        <v>0.60215053763440862</v>
      </c>
      <c r="G185" s="180">
        <f t="shared" si="5"/>
        <v>0.5053763440860215</v>
      </c>
    </row>
    <row r="186" spans="1:7" x14ac:dyDescent="0.3">
      <c r="A186" s="6" t="s">
        <v>192</v>
      </c>
      <c r="B186" s="5">
        <v>2105</v>
      </c>
      <c r="C186" s="5">
        <v>2755</v>
      </c>
      <c r="D186" s="5">
        <v>4270</v>
      </c>
      <c r="E186" s="5">
        <v>4925</v>
      </c>
      <c r="F186" s="4">
        <f t="shared" si="4"/>
        <v>0.5593908629441624</v>
      </c>
      <c r="G186" s="180">
        <f t="shared" si="5"/>
        <v>0.42741116751269037</v>
      </c>
    </row>
    <row r="187" spans="1:7" x14ac:dyDescent="0.3">
      <c r="A187" s="6" t="s">
        <v>193</v>
      </c>
      <c r="B187" s="5">
        <v>685</v>
      </c>
      <c r="C187" s="5">
        <v>1175</v>
      </c>
      <c r="D187" s="5">
        <v>1720</v>
      </c>
      <c r="E187" s="5">
        <v>2550</v>
      </c>
      <c r="F187" s="4">
        <f t="shared" si="4"/>
        <v>0.46078431372549017</v>
      </c>
      <c r="G187" s="180">
        <f t="shared" si="5"/>
        <v>0.26862745098039215</v>
      </c>
    </row>
    <row r="188" spans="1:7" x14ac:dyDescent="0.3">
      <c r="A188" s="6" t="s">
        <v>194</v>
      </c>
      <c r="B188" s="5">
        <v>4390</v>
      </c>
      <c r="C188" s="5">
        <v>6875</v>
      </c>
      <c r="D188" s="5">
        <v>9350</v>
      </c>
      <c r="E188" s="5">
        <v>15815</v>
      </c>
      <c r="F188" s="4">
        <f t="shared" si="4"/>
        <v>0.43471387922858046</v>
      </c>
      <c r="G188" s="180">
        <f t="shared" si="5"/>
        <v>0.27758457160923172</v>
      </c>
    </row>
    <row r="189" spans="1:7" x14ac:dyDescent="0.3">
      <c r="A189" s="6" t="s">
        <v>195</v>
      </c>
      <c r="B189" s="5">
        <v>210</v>
      </c>
      <c r="C189" s="5">
        <v>425</v>
      </c>
      <c r="D189" s="5">
        <v>645</v>
      </c>
      <c r="E189" s="5">
        <v>945</v>
      </c>
      <c r="F189" s="4">
        <f t="shared" si="4"/>
        <v>0.44973544973544971</v>
      </c>
      <c r="G189" s="180">
        <f t="shared" si="5"/>
        <v>0.22222222222222221</v>
      </c>
    </row>
    <row r="190" spans="1:7" x14ac:dyDescent="0.3">
      <c r="A190" s="6" t="s">
        <v>196</v>
      </c>
      <c r="B190" s="5">
        <v>5370</v>
      </c>
      <c r="C190" s="5">
        <v>9855</v>
      </c>
      <c r="D190" s="5">
        <v>14860</v>
      </c>
      <c r="E190" s="5">
        <v>21005</v>
      </c>
      <c r="F190" s="4">
        <f t="shared" si="4"/>
        <v>0.46917400618900262</v>
      </c>
      <c r="G190" s="180">
        <f t="shared" si="5"/>
        <v>0.25565341585336826</v>
      </c>
    </row>
    <row r="191" spans="1:7" x14ac:dyDescent="0.3">
      <c r="A191" s="6" t="s">
        <v>197</v>
      </c>
      <c r="B191" s="5">
        <v>150</v>
      </c>
      <c r="C191" s="5">
        <v>350</v>
      </c>
      <c r="D191" s="5">
        <v>600</v>
      </c>
      <c r="E191" s="5">
        <v>815</v>
      </c>
      <c r="F191" s="4">
        <f t="shared" si="4"/>
        <v>0.42944785276073622</v>
      </c>
      <c r="G191" s="180">
        <f t="shared" si="5"/>
        <v>0.18404907975460122</v>
      </c>
    </row>
    <row r="192" spans="1:7" x14ac:dyDescent="0.3">
      <c r="A192" s="6" t="s">
        <v>198</v>
      </c>
      <c r="B192" s="5">
        <v>3735</v>
      </c>
      <c r="C192" s="5">
        <v>6705</v>
      </c>
      <c r="D192" s="5">
        <v>9150</v>
      </c>
      <c r="E192" s="5">
        <v>12145</v>
      </c>
      <c r="F192" s="4">
        <f t="shared" si="4"/>
        <v>0.55207904487443393</v>
      </c>
      <c r="G192" s="180">
        <f t="shared" si="5"/>
        <v>0.30753396459448334</v>
      </c>
    </row>
    <row r="193" spans="1:7" x14ac:dyDescent="0.3">
      <c r="A193" s="6" t="s">
        <v>199</v>
      </c>
      <c r="B193" s="5">
        <v>70</v>
      </c>
      <c r="C193" s="5">
        <v>180</v>
      </c>
      <c r="D193" s="5">
        <v>225</v>
      </c>
      <c r="E193" s="5">
        <v>515</v>
      </c>
      <c r="F193" s="4">
        <f t="shared" si="4"/>
        <v>0.34951456310679613</v>
      </c>
      <c r="G193" s="180">
        <f t="shared" si="5"/>
        <v>0.13592233009708737</v>
      </c>
    </row>
    <row r="194" spans="1:7" x14ac:dyDescent="0.3">
      <c r="A194" s="6" t="s">
        <v>200</v>
      </c>
      <c r="B194" s="5">
        <v>325</v>
      </c>
      <c r="C194" s="5">
        <v>650</v>
      </c>
      <c r="D194" s="5">
        <v>975</v>
      </c>
      <c r="E194" s="5">
        <v>1515</v>
      </c>
      <c r="F194" s="4">
        <f t="shared" si="4"/>
        <v>0.42904290429042902</v>
      </c>
      <c r="G194" s="180">
        <f t="shared" si="5"/>
        <v>0.21452145214521451</v>
      </c>
    </row>
    <row r="195" spans="1:7" x14ac:dyDescent="0.3">
      <c r="A195" s="6" t="s">
        <v>201</v>
      </c>
      <c r="B195" s="5">
        <v>65</v>
      </c>
      <c r="C195" s="5">
        <v>85</v>
      </c>
      <c r="D195" s="5">
        <v>105</v>
      </c>
      <c r="E195" s="5">
        <v>135</v>
      </c>
      <c r="F195" s="4">
        <f t="shared" ref="F195:F258" si="6">C195/E195</f>
        <v>0.62962962962962965</v>
      </c>
      <c r="G195" s="180">
        <f t="shared" ref="G195:G258" si="7">B195/E195</f>
        <v>0.48148148148148145</v>
      </c>
    </row>
    <row r="196" spans="1:7" x14ac:dyDescent="0.3">
      <c r="A196" s="6" t="s">
        <v>202</v>
      </c>
      <c r="B196" s="5">
        <v>425</v>
      </c>
      <c r="C196" s="5">
        <v>675</v>
      </c>
      <c r="D196" s="5">
        <v>1055</v>
      </c>
      <c r="E196" s="5">
        <v>1540</v>
      </c>
      <c r="F196" s="4">
        <f t="shared" si="6"/>
        <v>0.43831168831168832</v>
      </c>
      <c r="G196" s="180">
        <f t="shared" si="7"/>
        <v>0.27597402597402598</v>
      </c>
    </row>
    <row r="197" spans="1:7" x14ac:dyDescent="0.3">
      <c r="A197" s="6" t="s">
        <v>203</v>
      </c>
      <c r="B197" s="5">
        <v>1870</v>
      </c>
      <c r="C197" s="5">
        <v>2835</v>
      </c>
      <c r="D197" s="5">
        <v>3780</v>
      </c>
      <c r="E197" s="5">
        <v>5655</v>
      </c>
      <c r="F197" s="4">
        <f t="shared" si="6"/>
        <v>0.50132625994694957</v>
      </c>
      <c r="G197" s="180">
        <f t="shared" si="7"/>
        <v>0.33068081343943412</v>
      </c>
    </row>
    <row r="198" spans="1:7" x14ac:dyDescent="0.3">
      <c r="A198" s="6" t="s">
        <v>204</v>
      </c>
      <c r="B198" s="5">
        <v>480</v>
      </c>
      <c r="C198" s="5">
        <v>880</v>
      </c>
      <c r="D198" s="5">
        <v>1405</v>
      </c>
      <c r="E198" s="5">
        <v>2065</v>
      </c>
      <c r="F198" s="4">
        <f t="shared" si="6"/>
        <v>0.42615012106537531</v>
      </c>
      <c r="G198" s="180">
        <f t="shared" si="7"/>
        <v>0.23244552058111381</v>
      </c>
    </row>
    <row r="199" spans="1:7" x14ac:dyDescent="0.3">
      <c r="A199" s="6" t="s">
        <v>205</v>
      </c>
      <c r="B199" s="5">
        <v>125</v>
      </c>
      <c r="C199" s="5">
        <v>540</v>
      </c>
      <c r="D199" s="5">
        <v>585</v>
      </c>
      <c r="E199" s="5">
        <v>720</v>
      </c>
      <c r="F199" s="4">
        <f t="shared" si="6"/>
        <v>0.75</v>
      </c>
      <c r="G199" s="180">
        <f t="shared" si="7"/>
        <v>0.1736111111111111</v>
      </c>
    </row>
    <row r="200" spans="1:7" x14ac:dyDescent="0.3">
      <c r="A200" s="6" t="s">
        <v>206</v>
      </c>
      <c r="B200" s="5">
        <v>960</v>
      </c>
      <c r="C200" s="5">
        <v>1675</v>
      </c>
      <c r="D200" s="5">
        <v>2080</v>
      </c>
      <c r="E200" s="5">
        <v>3290</v>
      </c>
      <c r="F200" s="4">
        <f t="shared" si="6"/>
        <v>0.50911854103343468</v>
      </c>
      <c r="G200" s="180">
        <f t="shared" si="7"/>
        <v>0.2917933130699088</v>
      </c>
    </row>
    <row r="201" spans="1:7" x14ac:dyDescent="0.3">
      <c r="A201" s="6" t="s">
        <v>207</v>
      </c>
      <c r="B201" s="5">
        <v>1765</v>
      </c>
      <c r="C201" s="5">
        <v>3795</v>
      </c>
      <c r="D201" s="5">
        <v>6390</v>
      </c>
      <c r="E201" s="5">
        <v>8990</v>
      </c>
      <c r="F201" s="4">
        <f t="shared" si="6"/>
        <v>0.42213570634037823</v>
      </c>
      <c r="G201" s="180">
        <f t="shared" si="7"/>
        <v>0.19632925472747498</v>
      </c>
    </row>
    <row r="202" spans="1:7" x14ac:dyDescent="0.3">
      <c r="A202" s="6" t="s">
        <v>208</v>
      </c>
      <c r="B202" s="5">
        <v>1595</v>
      </c>
      <c r="C202" s="5">
        <v>3205</v>
      </c>
      <c r="D202" s="5">
        <v>5840</v>
      </c>
      <c r="E202" s="5">
        <v>22885</v>
      </c>
      <c r="F202" s="4">
        <f t="shared" si="6"/>
        <v>0.14004806641905179</v>
      </c>
      <c r="G202" s="180">
        <f t="shared" si="7"/>
        <v>6.969630762508193E-2</v>
      </c>
    </row>
    <row r="203" spans="1:7" x14ac:dyDescent="0.3">
      <c r="A203" s="6" t="s">
        <v>209</v>
      </c>
      <c r="B203" s="5">
        <v>2050</v>
      </c>
      <c r="C203" s="5">
        <v>3135</v>
      </c>
      <c r="D203" s="5">
        <v>4760</v>
      </c>
      <c r="E203" s="5">
        <v>6675</v>
      </c>
      <c r="F203" s="4">
        <f t="shared" si="6"/>
        <v>0.46966292134831461</v>
      </c>
      <c r="G203" s="180">
        <f t="shared" si="7"/>
        <v>0.30711610486891383</v>
      </c>
    </row>
    <row r="204" spans="1:7" x14ac:dyDescent="0.3">
      <c r="A204" s="6" t="s">
        <v>210</v>
      </c>
      <c r="B204" s="5">
        <v>115</v>
      </c>
      <c r="C204" s="5">
        <v>190</v>
      </c>
      <c r="D204" s="5">
        <v>275</v>
      </c>
      <c r="E204" s="5">
        <v>380</v>
      </c>
      <c r="F204" s="4">
        <f t="shared" si="6"/>
        <v>0.5</v>
      </c>
      <c r="G204" s="180">
        <f t="shared" si="7"/>
        <v>0.30263157894736842</v>
      </c>
    </row>
    <row r="205" spans="1:7" x14ac:dyDescent="0.3">
      <c r="A205" s="6" t="s">
        <v>211</v>
      </c>
      <c r="B205" s="5">
        <v>490</v>
      </c>
      <c r="C205" s="5">
        <v>650</v>
      </c>
      <c r="D205" s="5">
        <v>1110</v>
      </c>
      <c r="E205" s="5">
        <v>4870</v>
      </c>
      <c r="F205" s="4">
        <f t="shared" si="6"/>
        <v>0.13347022587268995</v>
      </c>
      <c r="G205" s="180">
        <f t="shared" si="7"/>
        <v>0.10061601642710473</v>
      </c>
    </row>
    <row r="206" spans="1:7" x14ac:dyDescent="0.3">
      <c r="A206" s="6" t="s">
        <v>212</v>
      </c>
      <c r="B206" s="5">
        <v>11470</v>
      </c>
      <c r="C206" s="5">
        <v>21600</v>
      </c>
      <c r="D206" s="5">
        <v>34325</v>
      </c>
      <c r="E206" s="5">
        <v>80325</v>
      </c>
      <c r="F206" s="4">
        <f t="shared" si="6"/>
        <v>0.26890756302521007</v>
      </c>
      <c r="G206" s="180">
        <f t="shared" si="7"/>
        <v>0.14279489573607221</v>
      </c>
    </row>
    <row r="207" spans="1:7" x14ac:dyDescent="0.3">
      <c r="A207" s="6" t="s">
        <v>213</v>
      </c>
      <c r="B207" s="5">
        <v>305</v>
      </c>
      <c r="C207" s="5">
        <v>405</v>
      </c>
      <c r="D207" s="5">
        <v>550</v>
      </c>
      <c r="E207" s="5">
        <v>700</v>
      </c>
      <c r="F207" s="4">
        <f t="shared" si="6"/>
        <v>0.57857142857142863</v>
      </c>
      <c r="G207" s="180">
        <f t="shared" si="7"/>
        <v>0.43571428571428572</v>
      </c>
    </row>
    <row r="208" spans="1:7" x14ac:dyDescent="0.3">
      <c r="A208" s="6" t="s">
        <v>214</v>
      </c>
      <c r="B208" s="5">
        <v>335</v>
      </c>
      <c r="C208" s="5">
        <v>515</v>
      </c>
      <c r="D208" s="5">
        <v>815</v>
      </c>
      <c r="E208" s="5">
        <v>1050</v>
      </c>
      <c r="F208" s="4">
        <f t="shared" si="6"/>
        <v>0.49047619047619045</v>
      </c>
      <c r="G208" s="180">
        <f t="shared" si="7"/>
        <v>0.31904761904761902</v>
      </c>
    </row>
    <row r="209" spans="1:7" x14ac:dyDescent="0.3">
      <c r="A209" s="6" t="s">
        <v>215</v>
      </c>
      <c r="B209" s="5">
        <v>150</v>
      </c>
      <c r="C209" s="5">
        <v>245</v>
      </c>
      <c r="D209" s="5">
        <v>335</v>
      </c>
      <c r="E209" s="5">
        <v>490</v>
      </c>
      <c r="F209" s="4">
        <f t="shared" si="6"/>
        <v>0.5</v>
      </c>
      <c r="G209" s="180">
        <f t="shared" si="7"/>
        <v>0.30612244897959184</v>
      </c>
    </row>
    <row r="210" spans="1:7" x14ac:dyDescent="0.3">
      <c r="A210" s="6" t="s">
        <v>216</v>
      </c>
      <c r="B210" s="5">
        <v>275</v>
      </c>
      <c r="C210" s="5">
        <v>505</v>
      </c>
      <c r="D210" s="5">
        <v>560</v>
      </c>
      <c r="E210" s="5">
        <v>765</v>
      </c>
      <c r="F210" s="4">
        <f t="shared" si="6"/>
        <v>0.66013071895424835</v>
      </c>
      <c r="G210" s="180">
        <f t="shared" si="7"/>
        <v>0.35947712418300654</v>
      </c>
    </row>
    <row r="211" spans="1:7" x14ac:dyDescent="0.3">
      <c r="A211" s="6" t="s">
        <v>217</v>
      </c>
      <c r="B211" s="5">
        <v>11280</v>
      </c>
      <c r="C211" s="5">
        <v>18545</v>
      </c>
      <c r="D211" s="5">
        <v>26155</v>
      </c>
      <c r="E211" s="5">
        <v>39170</v>
      </c>
      <c r="F211" s="4">
        <f t="shared" si="6"/>
        <v>0.47344906816441151</v>
      </c>
      <c r="G211" s="180">
        <f t="shared" si="7"/>
        <v>0.28797549144753637</v>
      </c>
    </row>
    <row r="212" spans="1:7" x14ac:dyDescent="0.3">
      <c r="A212" s="6" t="s">
        <v>218</v>
      </c>
      <c r="B212" s="5">
        <v>440</v>
      </c>
      <c r="C212" s="5">
        <v>565</v>
      </c>
      <c r="D212" s="5">
        <v>585</v>
      </c>
      <c r="E212" s="5">
        <v>600</v>
      </c>
      <c r="F212" s="4">
        <f t="shared" si="6"/>
        <v>0.94166666666666665</v>
      </c>
      <c r="G212" s="180">
        <f t="shared" si="7"/>
        <v>0.73333333333333328</v>
      </c>
    </row>
    <row r="213" spans="1:7" x14ac:dyDescent="0.3">
      <c r="A213" s="6" t="s">
        <v>219</v>
      </c>
      <c r="B213" s="5">
        <v>40</v>
      </c>
      <c r="C213" s="5">
        <v>110</v>
      </c>
      <c r="D213" s="5">
        <v>170</v>
      </c>
      <c r="E213" s="5">
        <v>330</v>
      </c>
      <c r="F213" s="4">
        <f t="shared" si="6"/>
        <v>0.33333333333333331</v>
      </c>
      <c r="G213" s="180">
        <f t="shared" si="7"/>
        <v>0.12121212121212122</v>
      </c>
    </row>
    <row r="214" spans="1:7" x14ac:dyDescent="0.3">
      <c r="A214" s="6" t="s">
        <v>220</v>
      </c>
      <c r="B214" s="5">
        <v>190</v>
      </c>
      <c r="C214" s="5">
        <v>305</v>
      </c>
      <c r="D214" s="5">
        <v>415</v>
      </c>
      <c r="E214" s="5">
        <v>490</v>
      </c>
      <c r="F214" s="4">
        <f t="shared" si="6"/>
        <v>0.62244897959183676</v>
      </c>
      <c r="G214" s="180">
        <f t="shared" si="7"/>
        <v>0.38775510204081631</v>
      </c>
    </row>
    <row r="215" spans="1:7" x14ac:dyDescent="0.3">
      <c r="A215" s="6" t="s">
        <v>221</v>
      </c>
      <c r="B215" s="5">
        <v>815</v>
      </c>
      <c r="C215" s="5">
        <v>1795</v>
      </c>
      <c r="D215" s="5">
        <v>2485</v>
      </c>
      <c r="E215" s="5">
        <v>3740</v>
      </c>
      <c r="F215" s="4">
        <f t="shared" si="6"/>
        <v>0.4799465240641711</v>
      </c>
      <c r="G215" s="180">
        <f t="shared" si="7"/>
        <v>0.21791443850267381</v>
      </c>
    </row>
    <row r="216" spans="1:7" x14ac:dyDescent="0.3">
      <c r="A216" s="6" t="s">
        <v>222</v>
      </c>
      <c r="B216" s="5">
        <v>1865</v>
      </c>
      <c r="C216" s="5">
        <v>4035</v>
      </c>
      <c r="D216" s="5">
        <v>8320</v>
      </c>
      <c r="E216" s="5">
        <v>39095</v>
      </c>
      <c r="F216" s="4">
        <f t="shared" si="6"/>
        <v>0.10321012917252846</v>
      </c>
      <c r="G216" s="180">
        <f t="shared" si="7"/>
        <v>4.7704310014068295E-2</v>
      </c>
    </row>
    <row r="217" spans="1:7" x14ac:dyDescent="0.3">
      <c r="A217" s="6" t="s">
        <v>223</v>
      </c>
      <c r="B217" s="5">
        <v>110</v>
      </c>
      <c r="C217" s="5">
        <v>270</v>
      </c>
      <c r="D217" s="5">
        <v>425</v>
      </c>
      <c r="E217" s="5">
        <v>545</v>
      </c>
      <c r="F217" s="4">
        <f t="shared" si="6"/>
        <v>0.49541284403669728</v>
      </c>
      <c r="G217" s="180">
        <f t="shared" si="7"/>
        <v>0.20183486238532111</v>
      </c>
    </row>
    <row r="218" spans="1:7" x14ac:dyDescent="0.3">
      <c r="A218" s="6" t="s">
        <v>224</v>
      </c>
      <c r="B218" s="5">
        <v>95</v>
      </c>
      <c r="C218" s="5">
        <v>210</v>
      </c>
      <c r="D218" s="5">
        <v>280</v>
      </c>
      <c r="E218" s="5">
        <v>450</v>
      </c>
      <c r="F218" s="4">
        <f t="shared" si="6"/>
        <v>0.46666666666666667</v>
      </c>
      <c r="G218" s="180">
        <f t="shared" si="7"/>
        <v>0.21111111111111111</v>
      </c>
    </row>
    <row r="219" spans="1:7" x14ac:dyDescent="0.3">
      <c r="A219" s="6" t="s">
        <v>225</v>
      </c>
      <c r="B219" s="5">
        <v>350</v>
      </c>
      <c r="C219" s="5">
        <v>700</v>
      </c>
      <c r="D219" s="5">
        <v>1035</v>
      </c>
      <c r="E219" s="5">
        <v>1530</v>
      </c>
      <c r="F219" s="4">
        <f t="shared" si="6"/>
        <v>0.45751633986928103</v>
      </c>
      <c r="G219" s="180">
        <f t="shared" si="7"/>
        <v>0.22875816993464052</v>
      </c>
    </row>
    <row r="220" spans="1:7" x14ac:dyDescent="0.3">
      <c r="A220" s="6" t="s">
        <v>226</v>
      </c>
      <c r="B220" s="5">
        <v>4705</v>
      </c>
      <c r="C220" s="5">
        <v>7140</v>
      </c>
      <c r="D220" s="5">
        <v>10945</v>
      </c>
      <c r="E220" s="5">
        <v>16715</v>
      </c>
      <c r="F220" s="4">
        <f t="shared" si="6"/>
        <v>0.42716123242596471</v>
      </c>
      <c r="G220" s="180">
        <f t="shared" si="7"/>
        <v>0.28148369727789413</v>
      </c>
    </row>
    <row r="221" spans="1:7" x14ac:dyDescent="0.3">
      <c r="A221" s="6" t="s">
        <v>227</v>
      </c>
      <c r="B221" s="5">
        <v>190</v>
      </c>
      <c r="C221" s="5">
        <v>610</v>
      </c>
      <c r="D221" s="5">
        <v>965</v>
      </c>
      <c r="E221" s="5">
        <v>1550</v>
      </c>
      <c r="F221" s="4">
        <f t="shared" si="6"/>
        <v>0.3935483870967742</v>
      </c>
      <c r="G221" s="180">
        <f t="shared" si="7"/>
        <v>0.12258064516129032</v>
      </c>
    </row>
    <row r="222" spans="1:7" x14ac:dyDescent="0.3">
      <c r="A222" s="6" t="s">
        <v>228</v>
      </c>
      <c r="B222" s="5">
        <v>60</v>
      </c>
      <c r="C222" s="5">
        <v>115</v>
      </c>
      <c r="D222" s="5">
        <v>270</v>
      </c>
      <c r="E222" s="5">
        <v>390</v>
      </c>
      <c r="F222" s="4">
        <f t="shared" si="6"/>
        <v>0.29487179487179488</v>
      </c>
      <c r="G222" s="180">
        <f t="shared" si="7"/>
        <v>0.15384615384615385</v>
      </c>
    </row>
    <row r="223" spans="1:7" x14ac:dyDescent="0.3">
      <c r="A223" s="6" t="s">
        <v>229</v>
      </c>
      <c r="B223" s="5">
        <v>665</v>
      </c>
      <c r="C223" s="5">
        <v>1045</v>
      </c>
      <c r="D223" s="5">
        <v>1325</v>
      </c>
      <c r="E223" s="5">
        <v>1645</v>
      </c>
      <c r="F223" s="4">
        <f t="shared" si="6"/>
        <v>0.63525835866261393</v>
      </c>
      <c r="G223" s="180">
        <f t="shared" si="7"/>
        <v>0.40425531914893614</v>
      </c>
    </row>
    <row r="224" spans="1:7" x14ac:dyDescent="0.3">
      <c r="A224" s="6" t="s">
        <v>230</v>
      </c>
      <c r="B224" s="5">
        <v>195</v>
      </c>
      <c r="C224" s="5">
        <v>490</v>
      </c>
      <c r="D224" s="5">
        <v>650</v>
      </c>
      <c r="E224" s="5">
        <v>1235</v>
      </c>
      <c r="F224" s="4">
        <f t="shared" si="6"/>
        <v>0.39676113360323889</v>
      </c>
      <c r="G224" s="180">
        <f t="shared" si="7"/>
        <v>0.15789473684210525</v>
      </c>
    </row>
    <row r="225" spans="1:7" x14ac:dyDescent="0.3">
      <c r="A225" s="6" t="s">
        <v>231</v>
      </c>
      <c r="B225" s="5">
        <v>1400</v>
      </c>
      <c r="C225" s="5">
        <v>2860</v>
      </c>
      <c r="D225" s="5">
        <v>4525</v>
      </c>
      <c r="E225" s="5">
        <v>6860</v>
      </c>
      <c r="F225" s="4">
        <f t="shared" si="6"/>
        <v>0.41690962099125367</v>
      </c>
      <c r="G225" s="180">
        <f t="shared" si="7"/>
        <v>0.20408163265306123</v>
      </c>
    </row>
    <row r="226" spans="1:7" x14ac:dyDescent="0.3">
      <c r="A226" s="6" t="s">
        <v>232</v>
      </c>
      <c r="B226" s="5">
        <v>3575</v>
      </c>
      <c r="C226" s="5">
        <v>6470</v>
      </c>
      <c r="D226" s="5">
        <v>8835</v>
      </c>
      <c r="E226" s="5">
        <v>14040</v>
      </c>
      <c r="F226" s="4">
        <f t="shared" si="6"/>
        <v>0.46082621082621084</v>
      </c>
      <c r="G226" s="180">
        <f t="shared" si="7"/>
        <v>0.25462962962962965</v>
      </c>
    </row>
    <row r="227" spans="1:7" x14ac:dyDescent="0.3">
      <c r="A227" s="6" t="s">
        <v>233</v>
      </c>
      <c r="B227" s="5">
        <v>655</v>
      </c>
      <c r="C227" s="5">
        <v>1520</v>
      </c>
      <c r="D227" s="5">
        <v>1880</v>
      </c>
      <c r="E227" s="5">
        <v>2350</v>
      </c>
      <c r="F227" s="4">
        <f t="shared" si="6"/>
        <v>0.64680851063829792</v>
      </c>
      <c r="G227" s="180">
        <f t="shared" si="7"/>
        <v>0.27872340425531916</v>
      </c>
    </row>
    <row r="228" spans="1:7" x14ac:dyDescent="0.3">
      <c r="A228" s="6" t="s">
        <v>234</v>
      </c>
      <c r="B228" s="5">
        <v>415</v>
      </c>
      <c r="C228" s="5">
        <v>730</v>
      </c>
      <c r="D228" s="5">
        <v>1395</v>
      </c>
      <c r="E228" s="5">
        <v>1930</v>
      </c>
      <c r="F228" s="4">
        <f t="shared" si="6"/>
        <v>0.37823834196891193</v>
      </c>
      <c r="G228" s="180">
        <f t="shared" si="7"/>
        <v>0.21502590673575128</v>
      </c>
    </row>
    <row r="229" spans="1:7" x14ac:dyDescent="0.3">
      <c r="A229" s="6" t="s">
        <v>235</v>
      </c>
      <c r="B229" s="5">
        <v>85</v>
      </c>
      <c r="C229" s="5">
        <v>185</v>
      </c>
      <c r="D229" s="5">
        <v>330</v>
      </c>
      <c r="E229" s="5">
        <v>430</v>
      </c>
      <c r="F229" s="4">
        <f t="shared" si="6"/>
        <v>0.43023255813953487</v>
      </c>
      <c r="G229" s="180">
        <f t="shared" si="7"/>
        <v>0.19767441860465115</v>
      </c>
    </row>
    <row r="230" spans="1:7" x14ac:dyDescent="0.3">
      <c r="A230" s="6" t="s">
        <v>236</v>
      </c>
      <c r="B230" s="5">
        <v>675</v>
      </c>
      <c r="C230" s="5">
        <v>1205</v>
      </c>
      <c r="D230" s="5">
        <v>1675</v>
      </c>
      <c r="E230" s="5">
        <v>2110</v>
      </c>
      <c r="F230" s="4">
        <f t="shared" si="6"/>
        <v>0.57109004739336489</v>
      </c>
      <c r="G230" s="180">
        <f t="shared" si="7"/>
        <v>0.31990521327014215</v>
      </c>
    </row>
    <row r="231" spans="1:7" x14ac:dyDescent="0.3">
      <c r="A231" s="6" t="s">
        <v>237</v>
      </c>
      <c r="B231" s="5">
        <v>1805</v>
      </c>
      <c r="C231" s="5">
        <v>3000</v>
      </c>
      <c r="D231" s="5">
        <v>4135</v>
      </c>
      <c r="E231" s="5">
        <v>6035</v>
      </c>
      <c r="F231" s="4">
        <f t="shared" si="6"/>
        <v>0.4971002485501243</v>
      </c>
      <c r="G231" s="180">
        <f t="shared" si="7"/>
        <v>0.29908864954432479</v>
      </c>
    </row>
    <row r="232" spans="1:7" x14ac:dyDescent="0.3">
      <c r="A232" s="6" t="s">
        <v>238</v>
      </c>
      <c r="B232" s="5">
        <v>510</v>
      </c>
      <c r="C232" s="5">
        <v>970</v>
      </c>
      <c r="D232" s="5">
        <v>2020</v>
      </c>
      <c r="E232" s="5">
        <v>3660</v>
      </c>
      <c r="F232" s="4">
        <f t="shared" si="6"/>
        <v>0.2650273224043716</v>
      </c>
      <c r="G232" s="180">
        <f t="shared" si="7"/>
        <v>0.13934426229508196</v>
      </c>
    </row>
    <row r="233" spans="1:7" x14ac:dyDescent="0.3">
      <c r="A233" s="6" t="s">
        <v>1318</v>
      </c>
      <c r="B233" s="5">
        <v>2290</v>
      </c>
      <c r="C233" s="5">
        <v>4405</v>
      </c>
      <c r="D233" s="5">
        <v>6805</v>
      </c>
      <c r="E233" s="5">
        <v>9415</v>
      </c>
      <c r="F233" s="4">
        <f t="shared" si="6"/>
        <v>0.46787041954328201</v>
      </c>
      <c r="G233" s="180">
        <f t="shared" si="7"/>
        <v>0.24322889006903878</v>
      </c>
    </row>
    <row r="234" spans="1:7" x14ac:dyDescent="0.3">
      <c r="A234" s="6" t="s">
        <v>240</v>
      </c>
      <c r="B234" s="5">
        <v>1390</v>
      </c>
      <c r="C234" s="5">
        <v>2475</v>
      </c>
      <c r="D234" s="5">
        <v>3330</v>
      </c>
      <c r="E234" s="5">
        <v>5040</v>
      </c>
      <c r="F234" s="4">
        <f t="shared" si="6"/>
        <v>0.49107142857142855</v>
      </c>
      <c r="G234" s="180">
        <f t="shared" si="7"/>
        <v>0.27579365079365081</v>
      </c>
    </row>
    <row r="235" spans="1:7" x14ac:dyDescent="0.3">
      <c r="A235" s="6" t="s">
        <v>241</v>
      </c>
      <c r="B235" s="5">
        <v>8960</v>
      </c>
      <c r="C235" s="5">
        <v>18120</v>
      </c>
      <c r="D235" s="5">
        <v>33290</v>
      </c>
      <c r="E235" s="5">
        <v>57700</v>
      </c>
      <c r="F235" s="4">
        <f t="shared" si="6"/>
        <v>0.31403812824956673</v>
      </c>
      <c r="G235" s="180">
        <f t="shared" si="7"/>
        <v>0.15528596187175042</v>
      </c>
    </row>
    <row r="236" spans="1:7" x14ac:dyDescent="0.3">
      <c r="A236" s="6" t="s">
        <v>242</v>
      </c>
      <c r="B236" s="5">
        <v>540</v>
      </c>
      <c r="C236" s="5">
        <v>865</v>
      </c>
      <c r="D236" s="5">
        <v>1030</v>
      </c>
      <c r="E236" s="5">
        <v>1175</v>
      </c>
      <c r="F236" s="4">
        <f t="shared" si="6"/>
        <v>0.7361702127659574</v>
      </c>
      <c r="G236" s="180">
        <f t="shared" si="7"/>
        <v>0.45957446808510638</v>
      </c>
    </row>
    <row r="237" spans="1:7" x14ac:dyDescent="0.3">
      <c r="A237" s="6" t="s">
        <v>243</v>
      </c>
      <c r="B237" s="5">
        <v>125</v>
      </c>
      <c r="C237" s="5">
        <v>195</v>
      </c>
      <c r="D237" s="5">
        <v>295</v>
      </c>
      <c r="E237" s="5">
        <v>505</v>
      </c>
      <c r="F237" s="4">
        <f t="shared" si="6"/>
        <v>0.38613861386138615</v>
      </c>
      <c r="G237" s="180">
        <f t="shared" si="7"/>
        <v>0.24752475247524752</v>
      </c>
    </row>
    <row r="238" spans="1:7" x14ac:dyDescent="0.3">
      <c r="A238" s="6" t="s">
        <v>244</v>
      </c>
      <c r="B238" s="5">
        <v>30</v>
      </c>
      <c r="C238" s="5">
        <v>50</v>
      </c>
      <c r="D238" s="5">
        <v>60</v>
      </c>
      <c r="E238" s="5">
        <v>85</v>
      </c>
      <c r="F238" s="4">
        <f t="shared" si="6"/>
        <v>0.58823529411764708</v>
      </c>
      <c r="G238" s="180">
        <f t="shared" si="7"/>
        <v>0.35294117647058826</v>
      </c>
    </row>
    <row r="239" spans="1:7" x14ac:dyDescent="0.3">
      <c r="A239" s="6" t="s">
        <v>245</v>
      </c>
      <c r="B239" s="5">
        <v>1040</v>
      </c>
      <c r="C239" s="5">
        <v>1805</v>
      </c>
      <c r="D239" s="5">
        <v>2800</v>
      </c>
      <c r="E239" s="5">
        <v>3480</v>
      </c>
      <c r="F239" s="4">
        <f t="shared" si="6"/>
        <v>0.51867816091954022</v>
      </c>
      <c r="G239" s="180">
        <f t="shared" si="7"/>
        <v>0.2988505747126437</v>
      </c>
    </row>
    <row r="240" spans="1:7" x14ac:dyDescent="0.3">
      <c r="A240" s="6" t="s">
        <v>246</v>
      </c>
      <c r="B240" s="5">
        <v>225</v>
      </c>
      <c r="C240" s="5">
        <v>400</v>
      </c>
      <c r="D240" s="5">
        <v>580</v>
      </c>
      <c r="E240" s="5">
        <v>810</v>
      </c>
      <c r="F240" s="4">
        <f t="shared" si="6"/>
        <v>0.49382716049382713</v>
      </c>
      <c r="G240" s="180">
        <f t="shared" si="7"/>
        <v>0.27777777777777779</v>
      </c>
    </row>
    <row r="241" spans="1:7" x14ac:dyDescent="0.3">
      <c r="A241" s="6" t="s">
        <v>247</v>
      </c>
      <c r="B241" s="5">
        <v>125</v>
      </c>
      <c r="C241" s="5">
        <v>190</v>
      </c>
      <c r="D241" s="5">
        <v>385</v>
      </c>
      <c r="E241" s="5">
        <v>520</v>
      </c>
      <c r="F241" s="4">
        <f t="shared" si="6"/>
        <v>0.36538461538461536</v>
      </c>
      <c r="G241" s="180">
        <f t="shared" si="7"/>
        <v>0.24038461538461539</v>
      </c>
    </row>
    <row r="242" spans="1:7" x14ac:dyDescent="0.3">
      <c r="A242" s="6" t="s">
        <v>248</v>
      </c>
      <c r="B242" s="5">
        <v>110</v>
      </c>
      <c r="C242" s="5">
        <v>205</v>
      </c>
      <c r="D242" s="5">
        <v>245</v>
      </c>
      <c r="E242" s="5">
        <v>420</v>
      </c>
      <c r="F242" s="4">
        <f t="shared" si="6"/>
        <v>0.48809523809523808</v>
      </c>
      <c r="G242" s="180">
        <f t="shared" si="7"/>
        <v>0.26190476190476192</v>
      </c>
    </row>
    <row r="243" spans="1:7" x14ac:dyDescent="0.3">
      <c r="A243" s="6" t="s">
        <v>249</v>
      </c>
      <c r="B243" s="5">
        <v>2580</v>
      </c>
      <c r="C243" s="5">
        <v>4295</v>
      </c>
      <c r="D243" s="5">
        <v>5290</v>
      </c>
      <c r="E243" s="5">
        <v>7810</v>
      </c>
      <c r="F243" s="4">
        <f t="shared" si="6"/>
        <v>0.54993597951344431</v>
      </c>
      <c r="G243" s="180">
        <f t="shared" si="7"/>
        <v>0.33034571062740076</v>
      </c>
    </row>
    <row r="244" spans="1:7" x14ac:dyDescent="0.3">
      <c r="A244" s="6" t="s">
        <v>250</v>
      </c>
      <c r="B244" s="5">
        <v>1550</v>
      </c>
      <c r="C244" s="5">
        <v>2045</v>
      </c>
      <c r="D244" s="5">
        <v>2255</v>
      </c>
      <c r="E244" s="5">
        <v>3585</v>
      </c>
      <c r="F244" s="4">
        <f t="shared" si="6"/>
        <v>0.57043235704323569</v>
      </c>
      <c r="G244" s="180">
        <f t="shared" si="7"/>
        <v>0.43235704323570434</v>
      </c>
    </row>
    <row r="245" spans="1:7" x14ac:dyDescent="0.3">
      <c r="A245" s="6" t="s">
        <v>251</v>
      </c>
      <c r="B245" s="5">
        <v>170</v>
      </c>
      <c r="C245" s="5">
        <v>370</v>
      </c>
      <c r="D245" s="5">
        <v>570</v>
      </c>
      <c r="E245" s="5">
        <v>1060</v>
      </c>
      <c r="F245" s="4">
        <f t="shared" si="6"/>
        <v>0.34905660377358488</v>
      </c>
      <c r="G245" s="180">
        <f t="shared" si="7"/>
        <v>0.16037735849056603</v>
      </c>
    </row>
    <row r="246" spans="1:7" x14ac:dyDescent="0.3">
      <c r="A246" s="6" t="s">
        <v>252</v>
      </c>
      <c r="B246" s="5">
        <v>660</v>
      </c>
      <c r="C246" s="5">
        <v>940</v>
      </c>
      <c r="D246" s="5">
        <v>1030</v>
      </c>
      <c r="E246" s="5">
        <v>1205</v>
      </c>
      <c r="F246" s="4">
        <f t="shared" si="6"/>
        <v>0.78008298755186722</v>
      </c>
      <c r="G246" s="180">
        <f t="shared" si="7"/>
        <v>0.5477178423236515</v>
      </c>
    </row>
    <row r="247" spans="1:7" x14ac:dyDescent="0.3">
      <c r="A247" s="6" t="s">
        <v>253</v>
      </c>
      <c r="B247" s="5">
        <v>410</v>
      </c>
      <c r="C247" s="5">
        <v>745</v>
      </c>
      <c r="D247" s="5">
        <v>1085</v>
      </c>
      <c r="E247" s="5">
        <v>2255</v>
      </c>
      <c r="F247" s="4">
        <f t="shared" si="6"/>
        <v>0.3303769401330377</v>
      </c>
      <c r="G247" s="180">
        <f t="shared" si="7"/>
        <v>0.18181818181818182</v>
      </c>
    </row>
    <row r="248" spans="1:7" x14ac:dyDescent="0.3">
      <c r="A248" s="6" t="s">
        <v>254</v>
      </c>
      <c r="B248" s="5">
        <v>18480</v>
      </c>
      <c r="C248" s="5">
        <v>28685</v>
      </c>
      <c r="D248" s="5">
        <v>38940</v>
      </c>
      <c r="E248" s="5">
        <v>63260</v>
      </c>
      <c r="F248" s="4">
        <f t="shared" si="6"/>
        <v>0.45344609547897563</v>
      </c>
      <c r="G248" s="180">
        <f t="shared" si="7"/>
        <v>0.29212772684160609</v>
      </c>
    </row>
    <row r="249" spans="1:7" x14ac:dyDescent="0.3">
      <c r="A249" s="6" t="s">
        <v>255</v>
      </c>
      <c r="B249" s="5">
        <v>1095</v>
      </c>
      <c r="C249" s="5">
        <v>1600</v>
      </c>
      <c r="D249" s="5">
        <v>1755</v>
      </c>
      <c r="E249" s="5">
        <v>1970</v>
      </c>
      <c r="F249" s="4">
        <f t="shared" si="6"/>
        <v>0.81218274111675126</v>
      </c>
      <c r="G249" s="180">
        <f t="shared" si="7"/>
        <v>0.5558375634517766</v>
      </c>
    </row>
    <row r="250" spans="1:7" x14ac:dyDescent="0.3">
      <c r="A250" s="6" t="s">
        <v>256</v>
      </c>
      <c r="B250" s="5">
        <v>870</v>
      </c>
      <c r="C250" s="5">
        <v>1240</v>
      </c>
      <c r="D250" s="5">
        <v>1990</v>
      </c>
      <c r="E250" s="5">
        <v>3260</v>
      </c>
      <c r="F250" s="4">
        <f t="shared" si="6"/>
        <v>0.38036809815950923</v>
      </c>
      <c r="G250" s="180">
        <f t="shared" si="7"/>
        <v>0.26687116564417179</v>
      </c>
    </row>
    <row r="251" spans="1:7" x14ac:dyDescent="0.3">
      <c r="A251" s="6" t="s">
        <v>257</v>
      </c>
      <c r="B251" s="5">
        <v>2020</v>
      </c>
      <c r="C251" s="5">
        <v>3095</v>
      </c>
      <c r="D251" s="5">
        <v>4670</v>
      </c>
      <c r="E251" s="5">
        <v>7005</v>
      </c>
      <c r="F251" s="4">
        <f t="shared" si="6"/>
        <v>0.44182726623840113</v>
      </c>
      <c r="G251" s="180">
        <f t="shared" si="7"/>
        <v>0.2883654532476802</v>
      </c>
    </row>
    <row r="252" spans="1:7" x14ac:dyDescent="0.3">
      <c r="A252" s="6" t="s">
        <v>258</v>
      </c>
      <c r="B252" s="5">
        <v>925</v>
      </c>
      <c r="C252" s="5">
        <v>1250</v>
      </c>
      <c r="D252" s="5">
        <v>1540</v>
      </c>
      <c r="E252" s="5">
        <v>1970</v>
      </c>
      <c r="F252" s="4">
        <f t="shared" si="6"/>
        <v>0.63451776649746194</v>
      </c>
      <c r="G252" s="180">
        <f t="shared" si="7"/>
        <v>0.46954314720812185</v>
      </c>
    </row>
    <row r="253" spans="1:7" x14ac:dyDescent="0.3">
      <c r="A253" s="6" t="s">
        <v>259</v>
      </c>
      <c r="B253" s="5">
        <v>21180</v>
      </c>
      <c r="C253" s="5">
        <v>29500</v>
      </c>
      <c r="D253" s="5">
        <v>38915</v>
      </c>
      <c r="E253" s="5">
        <v>62975</v>
      </c>
      <c r="F253" s="4">
        <f t="shared" si="6"/>
        <v>0.46843985708614527</v>
      </c>
      <c r="G253" s="180">
        <f t="shared" si="7"/>
        <v>0.33632393807066296</v>
      </c>
    </row>
    <row r="254" spans="1:7" x14ac:dyDescent="0.3">
      <c r="A254" s="6" t="s">
        <v>260</v>
      </c>
      <c r="B254" s="5">
        <v>880</v>
      </c>
      <c r="C254" s="5">
        <v>1665</v>
      </c>
      <c r="D254" s="5">
        <v>2465</v>
      </c>
      <c r="E254" s="5">
        <v>4810</v>
      </c>
      <c r="F254" s="4">
        <f t="shared" si="6"/>
        <v>0.34615384615384615</v>
      </c>
      <c r="G254" s="180">
        <f t="shared" si="7"/>
        <v>0.18295218295218296</v>
      </c>
    </row>
    <row r="255" spans="1:7" x14ac:dyDescent="0.3">
      <c r="A255" s="6" t="s">
        <v>261</v>
      </c>
      <c r="B255" s="5">
        <v>445</v>
      </c>
      <c r="C255" s="5">
        <v>725</v>
      </c>
      <c r="D255" s="5">
        <v>1145</v>
      </c>
      <c r="E255" s="5">
        <v>1440</v>
      </c>
      <c r="F255" s="4">
        <f t="shared" si="6"/>
        <v>0.50347222222222221</v>
      </c>
      <c r="G255" s="180">
        <f t="shared" si="7"/>
        <v>0.30902777777777779</v>
      </c>
    </row>
    <row r="256" spans="1:7" x14ac:dyDescent="0.3">
      <c r="A256" s="6" t="s">
        <v>262</v>
      </c>
      <c r="B256" s="5">
        <v>150</v>
      </c>
      <c r="C256" s="5">
        <v>570</v>
      </c>
      <c r="D256" s="5">
        <v>1045</v>
      </c>
      <c r="E256" s="5">
        <v>1585</v>
      </c>
      <c r="F256" s="4">
        <f t="shared" si="6"/>
        <v>0.35962145110410093</v>
      </c>
      <c r="G256" s="180">
        <f t="shared" si="7"/>
        <v>9.4637223974763401E-2</v>
      </c>
    </row>
    <row r="257" spans="1:7" x14ac:dyDescent="0.3">
      <c r="A257" s="6" t="s">
        <v>263</v>
      </c>
      <c r="B257" s="5">
        <v>15095</v>
      </c>
      <c r="C257" s="5">
        <v>24680</v>
      </c>
      <c r="D257" s="5">
        <v>33065</v>
      </c>
      <c r="E257" s="5">
        <v>52755</v>
      </c>
      <c r="F257" s="4">
        <f t="shared" si="6"/>
        <v>0.46782295517012606</v>
      </c>
      <c r="G257" s="180">
        <f t="shared" si="7"/>
        <v>0.28613401573310587</v>
      </c>
    </row>
    <row r="258" spans="1:7" x14ac:dyDescent="0.3">
      <c r="A258" s="6" t="s">
        <v>264</v>
      </c>
      <c r="B258" s="5">
        <v>745</v>
      </c>
      <c r="C258" s="5">
        <v>1945</v>
      </c>
      <c r="D258" s="5">
        <v>3915</v>
      </c>
      <c r="E258" s="5">
        <v>5670</v>
      </c>
      <c r="F258" s="4">
        <f t="shared" si="6"/>
        <v>0.34303350970017638</v>
      </c>
      <c r="G258" s="180">
        <f t="shared" si="7"/>
        <v>0.13139329805996472</v>
      </c>
    </row>
    <row r="259" spans="1:7" x14ac:dyDescent="0.3">
      <c r="A259" s="6" t="s">
        <v>265</v>
      </c>
      <c r="B259" s="5">
        <v>460</v>
      </c>
      <c r="C259" s="5">
        <v>935</v>
      </c>
      <c r="D259" s="5">
        <v>1590</v>
      </c>
      <c r="E259" s="5">
        <v>2745</v>
      </c>
      <c r="F259" s="4">
        <f t="shared" ref="F259:F322" si="8">C259/E259</f>
        <v>0.34061930783242261</v>
      </c>
      <c r="G259" s="180">
        <f t="shared" ref="G259:G264" si="9">B259/E259</f>
        <v>0.16757741347905283</v>
      </c>
    </row>
    <row r="260" spans="1:7" x14ac:dyDescent="0.3">
      <c r="A260" s="6" t="s">
        <v>266</v>
      </c>
      <c r="B260" s="5">
        <v>71370</v>
      </c>
      <c r="C260" s="5">
        <v>105515</v>
      </c>
      <c r="D260" s="5">
        <v>136865</v>
      </c>
      <c r="E260" s="5">
        <v>178970</v>
      </c>
      <c r="F260" s="4">
        <f t="shared" si="8"/>
        <v>0.58956808403643068</v>
      </c>
      <c r="G260" s="180">
        <f t="shared" si="9"/>
        <v>0.39878191875733365</v>
      </c>
    </row>
    <row r="261" spans="1:7" x14ac:dyDescent="0.3">
      <c r="A261" s="6" t="s">
        <v>268</v>
      </c>
      <c r="B261" s="5">
        <v>2750</v>
      </c>
      <c r="C261" s="5">
        <v>3750</v>
      </c>
      <c r="D261" s="5">
        <v>4840</v>
      </c>
      <c r="E261" s="5">
        <v>6395</v>
      </c>
      <c r="F261" s="4">
        <f t="shared" si="8"/>
        <v>0.58639562157935887</v>
      </c>
      <c r="G261" s="180">
        <f t="shared" si="9"/>
        <v>0.43002345582486318</v>
      </c>
    </row>
    <row r="262" spans="1:7" x14ac:dyDescent="0.3">
      <c r="A262" s="6" t="s">
        <v>269</v>
      </c>
      <c r="B262" s="5">
        <v>15</v>
      </c>
      <c r="C262" s="5">
        <v>35</v>
      </c>
      <c r="D262" s="5">
        <v>55</v>
      </c>
      <c r="E262" s="5">
        <v>100</v>
      </c>
      <c r="F262" s="4">
        <f t="shared" si="8"/>
        <v>0.35</v>
      </c>
      <c r="G262" s="180">
        <f t="shared" si="9"/>
        <v>0.15</v>
      </c>
    </row>
    <row r="263" spans="1:7" x14ac:dyDescent="0.3">
      <c r="A263" s="6" t="s">
        <v>272</v>
      </c>
      <c r="B263" s="5">
        <v>8720</v>
      </c>
      <c r="C263" s="5">
        <v>17225</v>
      </c>
      <c r="D263" s="5">
        <v>26900</v>
      </c>
      <c r="E263" s="5">
        <v>35545</v>
      </c>
      <c r="F263" s="4">
        <f t="shared" si="8"/>
        <v>0.48459698973132648</v>
      </c>
      <c r="G263" s="180">
        <f t="shared" si="9"/>
        <v>0.24532283021522014</v>
      </c>
    </row>
    <row r="264" spans="1:7" x14ac:dyDescent="0.3">
      <c r="A264" s="6" t="s">
        <v>267</v>
      </c>
      <c r="B264" s="5">
        <v>1505</v>
      </c>
      <c r="C264" s="5">
        <v>3205</v>
      </c>
      <c r="D264" s="5">
        <v>3980</v>
      </c>
      <c r="E264" s="5">
        <v>4955</v>
      </c>
      <c r="F264" s="4">
        <f t="shared" si="8"/>
        <v>0.64682139253279514</v>
      </c>
      <c r="G264" s="180">
        <f t="shared" si="9"/>
        <v>0.30373360242179614</v>
      </c>
    </row>
    <row r="265" spans="1:7" x14ac:dyDescent="0.3">
      <c r="A265" s="6" t="s">
        <v>270</v>
      </c>
      <c r="B265" s="5">
        <v>1325</v>
      </c>
      <c r="C265" s="5">
        <v>1875</v>
      </c>
      <c r="D265" s="5">
        <v>3985</v>
      </c>
      <c r="E265" s="5">
        <v>12645</v>
      </c>
      <c r="F265" s="4">
        <f t="shared" si="8"/>
        <v>0.14827995255041518</v>
      </c>
      <c r="G265" s="180">
        <f>B366/E366</f>
        <v>0.48275862068965519</v>
      </c>
    </row>
    <row r="266" spans="1:7" x14ac:dyDescent="0.3">
      <c r="A266" s="6" t="s">
        <v>271</v>
      </c>
      <c r="B266" s="5">
        <v>180</v>
      </c>
      <c r="C266" s="5">
        <v>445</v>
      </c>
      <c r="D266" s="5">
        <v>785</v>
      </c>
      <c r="E266" s="5">
        <v>1845</v>
      </c>
      <c r="F266" s="4">
        <f t="shared" si="8"/>
        <v>0.24119241192411925</v>
      </c>
      <c r="G266" s="180">
        <f t="shared" ref="G266:G329" si="10">B265/E265</f>
        <v>0.1047844998022934</v>
      </c>
    </row>
    <row r="267" spans="1:7" x14ac:dyDescent="0.3">
      <c r="A267" s="6" t="s">
        <v>273</v>
      </c>
      <c r="B267" s="5">
        <v>4105</v>
      </c>
      <c r="C267" s="5">
        <v>5595</v>
      </c>
      <c r="D267" s="5">
        <v>7690</v>
      </c>
      <c r="E267" s="5">
        <v>10475</v>
      </c>
      <c r="F267" s="4">
        <f t="shared" si="8"/>
        <v>0.53412887828162292</v>
      </c>
      <c r="G267" s="180">
        <f t="shared" si="10"/>
        <v>9.7560975609756101E-2</v>
      </c>
    </row>
    <row r="268" spans="1:7" x14ac:dyDescent="0.3">
      <c r="A268" s="6" t="s">
        <v>274</v>
      </c>
      <c r="B268" s="5">
        <v>9905</v>
      </c>
      <c r="C268" s="5">
        <v>16750</v>
      </c>
      <c r="D268" s="5">
        <v>24805</v>
      </c>
      <c r="E268" s="5">
        <v>33155</v>
      </c>
      <c r="F268" s="4">
        <f t="shared" si="8"/>
        <v>0.50520283516814957</v>
      </c>
      <c r="G268" s="180">
        <f t="shared" si="10"/>
        <v>0.39188544152744631</v>
      </c>
    </row>
    <row r="269" spans="1:7" x14ac:dyDescent="0.3">
      <c r="A269" s="6" t="s">
        <v>275</v>
      </c>
      <c r="B269" s="5">
        <v>2630</v>
      </c>
      <c r="C269" s="5">
        <v>4305</v>
      </c>
      <c r="D269" s="5">
        <v>6540</v>
      </c>
      <c r="E269" s="5">
        <v>9185</v>
      </c>
      <c r="F269" s="4">
        <f t="shared" si="8"/>
        <v>0.46869896570495373</v>
      </c>
      <c r="G269" s="180">
        <f t="shared" si="10"/>
        <v>0.29874830342331471</v>
      </c>
    </row>
    <row r="270" spans="1:7" x14ac:dyDescent="0.3">
      <c r="A270" s="6" t="s">
        <v>276</v>
      </c>
      <c r="B270" s="5">
        <v>3185</v>
      </c>
      <c r="C270" s="5">
        <v>5465</v>
      </c>
      <c r="D270" s="5">
        <v>7935</v>
      </c>
      <c r="E270" s="5">
        <v>11720</v>
      </c>
      <c r="F270" s="4">
        <f t="shared" si="8"/>
        <v>0.46629692832764508</v>
      </c>
      <c r="G270" s="180">
        <f t="shared" si="10"/>
        <v>0.28633641807294502</v>
      </c>
    </row>
    <row r="271" spans="1:7" x14ac:dyDescent="0.3">
      <c r="A271" s="6" t="s">
        <v>277</v>
      </c>
      <c r="B271" s="5">
        <v>2705</v>
      </c>
      <c r="C271" s="5">
        <v>3680</v>
      </c>
      <c r="D271" s="5">
        <v>4895</v>
      </c>
      <c r="E271" s="5">
        <v>7440</v>
      </c>
      <c r="F271" s="4">
        <f t="shared" si="8"/>
        <v>0.4946236559139785</v>
      </c>
      <c r="G271" s="180">
        <f t="shared" si="10"/>
        <v>0.27175767918088739</v>
      </c>
    </row>
    <row r="272" spans="1:7" x14ac:dyDescent="0.3">
      <c r="A272" s="6" t="s">
        <v>278</v>
      </c>
      <c r="B272" s="5">
        <v>70</v>
      </c>
      <c r="C272" s="5">
        <v>140</v>
      </c>
      <c r="D272" s="5">
        <v>225</v>
      </c>
      <c r="E272" s="5">
        <v>350</v>
      </c>
      <c r="F272" s="4">
        <f t="shared" si="8"/>
        <v>0.4</v>
      </c>
      <c r="G272" s="180">
        <f t="shared" si="10"/>
        <v>0.36357526881720431</v>
      </c>
    </row>
    <row r="273" spans="1:7" x14ac:dyDescent="0.3">
      <c r="A273" s="6" t="s">
        <v>279</v>
      </c>
      <c r="B273" s="5">
        <v>335</v>
      </c>
      <c r="C273" s="5">
        <v>460</v>
      </c>
      <c r="D273" s="5">
        <v>845</v>
      </c>
      <c r="E273" s="5">
        <v>1050</v>
      </c>
      <c r="F273" s="4">
        <f t="shared" si="8"/>
        <v>0.43809523809523809</v>
      </c>
      <c r="G273" s="180">
        <f t="shared" si="10"/>
        <v>0.2</v>
      </c>
    </row>
    <row r="274" spans="1:7" x14ac:dyDescent="0.3">
      <c r="A274" s="6" t="s">
        <v>280</v>
      </c>
      <c r="B274" s="5">
        <v>1295</v>
      </c>
      <c r="C274" s="5">
        <v>2125</v>
      </c>
      <c r="D274" s="5">
        <v>2875</v>
      </c>
      <c r="E274" s="5">
        <v>3750</v>
      </c>
      <c r="F274" s="4">
        <f t="shared" si="8"/>
        <v>0.56666666666666665</v>
      </c>
      <c r="G274" s="180">
        <f t="shared" si="10"/>
        <v>0.31904761904761902</v>
      </c>
    </row>
    <row r="275" spans="1:7" x14ac:dyDescent="0.3">
      <c r="A275" s="6" t="s">
        <v>281</v>
      </c>
      <c r="B275" s="5">
        <v>190</v>
      </c>
      <c r="C275" s="5">
        <v>365</v>
      </c>
      <c r="D275" s="5">
        <v>705</v>
      </c>
      <c r="E275" s="5">
        <v>920</v>
      </c>
      <c r="F275" s="4">
        <f t="shared" si="8"/>
        <v>0.39673913043478259</v>
      </c>
      <c r="G275" s="180">
        <f t="shared" si="10"/>
        <v>0.34533333333333333</v>
      </c>
    </row>
    <row r="276" spans="1:7" x14ac:dyDescent="0.3">
      <c r="A276" s="6" t="s">
        <v>282</v>
      </c>
      <c r="B276" s="5">
        <v>75</v>
      </c>
      <c r="C276" s="5">
        <v>125</v>
      </c>
      <c r="D276" s="5">
        <v>255</v>
      </c>
      <c r="E276" s="5">
        <v>2015</v>
      </c>
      <c r="F276" s="4">
        <f t="shared" si="8"/>
        <v>6.2034739454094295E-2</v>
      </c>
      <c r="G276" s="180">
        <f t="shared" si="10"/>
        <v>0.20652173913043478</v>
      </c>
    </row>
    <row r="277" spans="1:7" x14ac:dyDescent="0.3">
      <c r="A277" s="6" t="s">
        <v>283</v>
      </c>
      <c r="B277" s="5">
        <v>515</v>
      </c>
      <c r="C277" s="5">
        <v>860</v>
      </c>
      <c r="D277" s="5">
        <v>1155</v>
      </c>
      <c r="E277" s="5">
        <v>1810</v>
      </c>
      <c r="F277" s="4">
        <f t="shared" si="8"/>
        <v>0.47513812154696133</v>
      </c>
      <c r="G277" s="180">
        <f t="shared" si="10"/>
        <v>3.7220843672456573E-2</v>
      </c>
    </row>
    <row r="278" spans="1:7" x14ac:dyDescent="0.3">
      <c r="A278" s="6" t="s">
        <v>284</v>
      </c>
      <c r="B278" s="5">
        <v>1270</v>
      </c>
      <c r="C278" s="5">
        <v>2830</v>
      </c>
      <c r="D278" s="5">
        <v>3750</v>
      </c>
      <c r="E278" s="5">
        <v>5690</v>
      </c>
      <c r="F278" s="4">
        <f t="shared" si="8"/>
        <v>0.49736379613356768</v>
      </c>
      <c r="G278" s="180">
        <f t="shared" si="10"/>
        <v>0.28453038674033149</v>
      </c>
    </row>
    <row r="279" spans="1:7" x14ac:dyDescent="0.3">
      <c r="A279" s="6" t="s">
        <v>285</v>
      </c>
      <c r="B279" s="5">
        <v>705</v>
      </c>
      <c r="C279" s="5">
        <v>1360</v>
      </c>
      <c r="D279" s="5">
        <v>2215</v>
      </c>
      <c r="E279" s="5">
        <v>4115</v>
      </c>
      <c r="F279" s="4">
        <f t="shared" si="8"/>
        <v>0.33049817739975701</v>
      </c>
      <c r="G279" s="180">
        <f t="shared" si="10"/>
        <v>0.22319859402460457</v>
      </c>
    </row>
    <row r="280" spans="1:7" x14ac:dyDescent="0.3">
      <c r="A280" s="6" t="s">
        <v>286</v>
      </c>
      <c r="B280" s="5">
        <v>480</v>
      </c>
      <c r="C280" s="5">
        <v>795</v>
      </c>
      <c r="D280" s="5">
        <v>935</v>
      </c>
      <c r="E280" s="5">
        <v>1040</v>
      </c>
      <c r="F280" s="4">
        <f t="shared" si="8"/>
        <v>0.76442307692307687</v>
      </c>
      <c r="G280" s="180">
        <f t="shared" si="10"/>
        <v>0.17132442284325639</v>
      </c>
    </row>
    <row r="281" spans="1:7" x14ac:dyDescent="0.3">
      <c r="A281" s="6" t="s">
        <v>869</v>
      </c>
      <c r="B281" s="5">
        <v>1220</v>
      </c>
      <c r="C281" s="5">
        <v>2280</v>
      </c>
      <c r="D281" s="5">
        <v>3525</v>
      </c>
      <c r="E281" s="5">
        <v>6325</v>
      </c>
      <c r="F281" s="4">
        <f t="shared" si="8"/>
        <v>0.36047430830039523</v>
      </c>
      <c r="G281" s="180">
        <f t="shared" si="10"/>
        <v>0.46153846153846156</v>
      </c>
    </row>
    <row r="282" spans="1:7" x14ac:dyDescent="0.3">
      <c r="A282" s="6" t="s">
        <v>288</v>
      </c>
      <c r="B282" s="5">
        <v>90</v>
      </c>
      <c r="C282" s="5">
        <v>155</v>
      </c>
      <c r="D282" s="5">
        <v>295</v>
      </c>
      <c r="E282" s="5">
        <v>405</v>
      </c>
      <c r="F282" s="4">
        <f t="shared" si="8"/>
        <v>0.38271604938271603</v>
      </c>
      <c r="G282" s="180">
        <f t="shared" si="10"/>
        <v>0.19288537549407114</v>
      </c>
    </row>
    <row r="283" spans="1:7" x14ac:dyDescent="0.3">
      <c r="A283" s="6" t="s">
        <v>293</v>
      </c>
      <c r="B283" s="5">
        <v>1360</v>
      </c>
      <c r="C283" s="5">
        <v>2020</v>
      </c>
      <c r="D283" s="5">
        <v>2325</v>
      </c>
      <c r="E283" s="5">
        <v>4625</v>
      </c>
      <c r="F283" s="4">
        <f t="shared" si="8"/>
        <v>0.43675675675675674</v>
      </c>
      <c r="G283" s="180">
        <f t="shared" si="10"/>
        <v>0.22222222222222221</v>
      </c>
    </row>
    <row r="284" spans="1:7" x14ac:dyDescent="0.3">
      <c r="A284" s="6" t="s">
        <v>294</v>
      </c>
      <c r="B284" s="5">
        <v>2265</v>
      </c>
      <c r="C284" s="5">
        <v>4010</v>
      </c>
      <c r="D284" s="5">
        <v>6350</v>
      </c>
      <c r="E284" s="5">
        <v>10400</v>
      </c>
      <c r="F284" s="4">
        <f t="shared" si="8"/>
        <v>0.38557692307692309</v>
      </c>
      <c r="G284" s="180">
        <f t="shared" si="10"/>
        <v>0.29405405405405405</v>
      </c>
    </row>
    <row r="285" spans="1:7" x14ac:dyDescent="0.3">
      <c r="A285" s="6" t="s">
        <v>295</v>
      </c>
      <c r="B285" s="5">
        <v>3120</v>
      </c>
      <c r="C285" s="5">
        <v>4505</v>
      </c>
      <c r="D285" s="5">
        <v>5605</v>
      </c>
      <c r="E285" s="5">
        <v>8505</v>
      </c>
      <c r="F285" s="4">
        <f t="shared" si="8"/>
        <v>0.52968841857730742</v>
      </c>
      <c r="G285" s="180">
        <f t="shared" si="10"/>
        <v>0.21778846153846154</v>
      </c>
    </row>
    <row r="286" spans="1:7" x14ac:dyDescent="0.3">
      <c r="A286" s="6" t="s">
        <v>296</v>
      </c>
      <c r="B286" s="5">
        <v>5085</v>
      </c>
      <c r="C286" s="5">
        <v>9145</v>
      </c>
      <c r="D286" s="5">
        <v>14985</v>
      </c>
      <c r="E286" s="5">
        <v>27520</v>
      </c>
      <c r="F286" s="4">
        <f t="shared" si="8"/>
        <v>0.33230377906976744</v>
      </c>
      <c r="G286" s="180">
        <f t="shared" si="10"/>
        <v>0.36684303350970016</v>
      </c>
    </row>
    <row r="287" spans="1:7" x14ac:dyDescent="0.3">
      <c r="A287" s="6" t="s">
        <v>297</v>
      </c>
      <c r="B287" s="5">
        <v>320</v>
      </c>
      <c r="C287" s="5">
        <v>470</v>
      </c>
      <c r="D287" s="5">
        <v>615</v>
      </c>
      <c r="E287" s="5">
        <v>775</v>
      </c>
      <c r="F287" s="4">
        <f t="shared" si="8"/>
        <v>0.6064516129032258</v>
      </c>
      <c r="G287" s="180">
        <f t="shared" si="10"/>
        <v>0.18477470930232559</v>
      </c>
    </row>
    <row r="288" spans="1:7" x14ac:dyDescent="0.3">
      <c r="A288" s="6" t="s">
        <v>298</v>
      </c>
      <c r="B288" s="5">
        <v>155</v>
      </c>
      <c r="C288" s="5">
        <v>360</v>
      </c>
      <c r="D288" s="5">
        <v>565</v>
      </c>
      <c r="E288" s="5">
        <v>815</v>
      </c>
      <c r="F288" s="4">
        <f t="shared" si="8"/>
        <v>0.44171779141104295</v>
      </c>
      <c r="G288" s="180">
        <f t="shared" si="10"/>
        <v>0.41290322580645161</v>
      </c>
    </row>
    <row r="289" spans="1:7" x14ac:dyDescent="0.3">
      <c r="A289" s="6" t="s">
        <v>299</v>
      </c>
      <c r="B289" s="5">
        <v>840</v>
      </c>
      <c r="C289" s="5">
        <v>1530</v>
      </c>
      <c r="D289" s="5">
        <v>1875</v>
      </c>
      <c r="E289" s="5">
        <v>2380</v>
      </c>
      <c r="F289" s="4">
        <f t="shared" si="8"/>
        <v>0.6428571428571429</v>
      </c>
      <c r="G289" s="180">
        <f t="shared" si="10"/>
        <v>0.19018404907975461</v>
      </c>
    </row>
    <row r="290" spans="1:7" x14ac:dyDescent="0.3">
      <c r="A290" s="6" t="s">
        <v>289</v>
      </c>
      <c r="B290" s="5">
        <v>275</v>
      </c>
      <c r="C290" s="5">
        <v>555</v>
      </c>
      <c r="D290" s="5">
        <v>855</v>
      </c>
      <c r="E290" s="5">
        <v>1800</v>
      </c>
      <c r="F290" s="4">
        <f t="shared" si="8"/>
        <v>0.30833333333333335</v>
      </c>
      <c r="G290" s="180">
        <f t="shared" si="10"/>
        <v>0.35294117647058826</v>
      </c>
    </row>
    <row r="291" spans="1:7" x14ac:dyDescent="0.3">
      <c r="A291" s="6" t="s">
        <v>290</v>
      </c>
      <c r="B291" s="5">
        <v>1595</v>
      </c>
      <c r="C291" s="5">
        <v>2135</v>
      </c>
      <c r="D291" s="5">
        <v>2900</v>
      </c>
      <c r="E291" s="5">
        <v>4995</v>
      </c>
      <c r="F291" s="4">
        <f t="shared" si="8"/>
        <v>0.42742742742742745</v>
      </c>
      <c r="G291" s="180">
        <f t="shared" si="10"/>
        <v>0.15277777777777779</v>
      </c>
    </row>
    <row r="292" spans="1:7" x14ac:dyDescent="0.3">
      <c r="A292" s="6" t="s">
        <v>291</v>
      </c>
      <c r="B292" s="5">
        <v>50</v>
      </c>
      <c r="C292" s="5">
        <v>120</v>
      </c>
      <c r="D292" s="5">
        <v>295</v>
      </c>
      <c r="E292" s="5">
        <v>480</v>
      </c>
      <c r="F292" s="4">
        <f t="shared" si="8"/>
        <v>0.25</v>
      </c>
      <c r="G292" s="180">
        <f t="shared" si="10"/>
        <v>0.31931931931931934</v>
      </c>
    </row>
    <row r="293" spans="1:7" x14ac:dyDescent="0.3">
      <c r="A293" s="6" t="s">
        <v>292</v>
      </c>
      <c r="B293" s="5">
        <v>4755</v>
      </c>
      <c r="C293" s="5">
        <v>7190</v>
      </c>
      <c r="D293" s="5">
        <v>9765</v>
      </c>
      <c r="E293" s="5">
        <v>13145</v>
      </c>
      <c r="F293" s="4">
        <f t="shared" si="8"/>
        <v>0.54697603651578552</v>
      </c>
      <c r="G293" s="180">
        <f t="shared" si="10"/>
        <v>0.10416666666666667</v>
      </c>
    </row>
    <row r="294" spans="1:7" x14ac:dyDescent="0.3">
      <c r="A294" s="6" t="s">
        <v>300</v>
      </c>
      <c r="B294" s="5">
        <v>360</v>
      </c>
      <c r="C294" s="5">
        <v>950</v>
      </c>
      <c r="D294" s="5">
        <v>1795</v>
      </c>
      <c r="E294" s="5">
        <v>4260</v>
      </c>
      <c r="F294" s="4">
        <f t="shared" si="8"/>
        <v>0.22300469483568075</v>
      </c>
      <c r="G294" s="180">
        <f t="shared" si="10"/>
        <v>0.36173449980981359</v>
      </c>
    </row>
    <row r="295" spans="1:7" x14ac:dyDescent="0.3">
      <c r="A295" s="6" t="s">
        <v>301</v>
      </c>
      <c r="B295" s="5">
        <v>55</v>
      </c>
      <c r="C295" s="5">
        <v>110</v>
      </c>
      <c r="D295" s="5">
        <v>150</v>
      </c>
      <c r="E295" s="5">
        <v>260</v>
      </c>
      <c r="F295" s="4">
        <f t="shared" si="8"/>
        <v>0.42307692307692307</v>
      </c>
      <c r="G295" s="180">
        <f t="shared" si="10"/>
        <v>8.4507042253521125E-2</v>
      </c>
    </row>
    <row r="296" spans="1:7" x14ac:dyDescent="0.3">
      <c r="A296" s="6" t="s">
        <v>302</v>
      </c>
      <c r="B296" s="5">
        <v>234260</v>
      </c>
      <c r="C296" s="5">
        <v>353290</v>
      </c>
      <c r="D296" s="5">
        <v>458765</v>
      </c>
      <c r="E296" s="5">
        <v>635650</v>
      </c>
      <c r="F296" s="4">
        <f t="shared" si="8"/>
        <v>0.55579328246676629</v>
      </c>
      <c r="G296" s="180">
        <f t="shared" si="10"/>
        <v>0.21153846153846154</v>
      </c>
    </row>
    <row r="297" spans="1:7" x14ac:dyDescent="0.3">
      <c r="A297" s="6" t="s">
        <v>303</v>
      </c>
      <c r="B297" s="5">
        <v>170</v>
      </c>
      <c r="C297" s="5">
        <v>325</v>
      </c>
      <c r="D297" s="5">
        <v>440</v>
      </c>
      <c r="E297" s="5">
        <v>860</v>
      </c>
      <c r="F297" s="4">
        <f t="shared" si="8"/>
        <v>0.37790697674418605</v>
      </c>
      <c r="G297" s="180">
        <f t="shared" si="10"/>
        <v>0.36853614410446001</v>
      </c>
    </row>
    <row r="298" spans="1:7" x14ac:dyDescent="0.3">
      <c r="A298" s="6" t="s">
        <v>304</v>
      </c>
      <c r="B298" s="5">
        <v>170</v>
      </c>
      <c r="C298" s="5">
        <v>365</v>
      </c>
      <c r="D298" s="5">
        <v>500</v>
      </c>
      <c r="E298" s="5">
        <v>875</v>
      </c>
      <c r="F298" s="4">
        <f t="shared" si="8"/>
        <v>0.41714285714285715</v>
      </c>
      <c r="G298" s="180">
        <f t="shared" si="10"/>
        <v>0.19767441860465115</v>
      </c>
    </row>
    <row r="299" spans="1:7" x14ac:dyDescent="0.3">
      <c r="A299" s="6" t="s">
        <v>305</v>
      </c>
      <c r="B299" s="5">
        <v>1890</v>
      </c>
      <c r="C299" s="5">
        <v>3625</v>
      </c>
      <c r="D299" s="5">
        <v>4870</v>
      </c>
      <c r="E299" s="5">
        <v>7445</v>
      </c>
      <c r="F299" s="4">
        <f t="shared" si="8"/>
        <v>0.48690396239086636</v>
      </c>
      <c r="G299" s="180">
        <f t="shared" si="10"/>
        <v>0.19428571428571428</v>
      </c>
    </row>
    <row r="300" spans="1:7" x14ac:dyDescent="0.3">
      <c r="A300" s="6" t="s">
        <v>306</v>
      </c>
      <c r="B300" s="5">
        <v>65</v>
      </c>
      <c r="C300" s="5">
        <v>130</v>
      </c>
      <c r="D300" s="5">
        <v>205</v>
      </c>
      <c r="E300" s="5">
        <v>300</v>
      </c>
      <c r="F300" s="4">
        <f t="shared" si="8"/>
        <v>0.43333333333333335</v>
      </c>
      <c r="G300" s="180">
        <f t="shared" si="10"/>
        <v>0.25386165211551376</v>
      </c>
    </row>
    <row r="301" spans="1:7" x14ac:dyDescent="0.3">
      <c r="A301" s="6" t="s">
        <v>307</v>
      </c>
      <c r="B301" s="5">
        <v>1545</v>
      </c>
      <c r="C301" s="5">
        <v>2790</v>
      </c>
      <c r="D301" s="5">
        <v>4910</v>
      </c>
      <c r="E301" s="5">
        <v>6400</v>
      </c>
      <c r="F301" s="4">
        <f t="shared" si="8"/>
        <v>0.43593749999999998</v>
      </c>
      <c r="G301" s="180">
        <f t="shared" si="10"/>
        <v>0.21666666666666667</v>
      </c>
    </row>
    <row r="302" spans="1:7" x14ac:dyDescent="0.3">
      <c r="A302" s="6" t="s">
        <v>308</v>
      </c>
      <c r="B302" s="5">
        <v>2720</v>
      </c>
      <c r="C302" s="5">
        <v>4915</v>
      </c>
      <c r="D302" s="5">
        <v>6200</v>
      </c>
      <c r="E302" s="5">
        <v>10360</v>
      </c>
      <c r="F302" s="4">
        <f t="shared" si="8"/>
        <v>0.47442084942084944</v>
      </c>
      <c r="G302" s="180">
        <f t="shared" si="10"/>
        <v>0.24140624999999999</v>
      </c>
    </row>
    <row r="303" spans="1:7" x14ac:dyDescent="0.3">
      <c r="A303" s="6" t="s">
        <v>309</v>
      </c>
      <c r="B303" s="5">
        <v>305</v>
      </c>
      <c r="C303" s="5">
        <v>460</v>
      </c>
      <c r="D303" s="5">
        <v>565</v>
      </c>
      <c r="E303" s="5">
        <v>680</v>
      </c>
      <c r="F303" s="4">
        <f t="shared" si="8"/>
        <v>0.67647058823529416</v>
      </c>
      <c r="G303" s="180">
        <f t="shared" si="10"/>
        <v>0.26254826254826252</v>
      </c>
    </row>
    <row r="304" spans="1:7" x14ac:dyDescent="0.3">
      <c r="A304" s="6" t="s">
        <v>310</v>
      </c>
      <c r="B304" s="5">
        <v>80</v>
      </c>
      <c r="C304" s="5">
        <v>90</v>
      </c>
      <c r="D304" s="5">
        <v>125</v>
      </c>
      <c r="E304" s="5">
        <v>160</v>
      </c>
      <c r="F304" s="4">
        <f t="shared" si="8"/>
        <v>0.5625</v>
      </c>
      <c r="G304" s="180">
        <f t="shared" si="10"/>
        <v>0.4485294117647059</v>
      </c>
    </row>
    <row r="305" spans="1:7" x14ac:dyDescent="0.3">
      <c r="A305" s="6" t="s">
        <v>311</v>
      </c>
      <c r="B305" s="5">
        <v>620</v>
      </c>
      <c r="C305" s="5">
        <v>1080</v>
      </c>
      <c r="D305" s="5">
        <v>1590</v>
      </c>
      <c r="E305" s="5">
        <v>1980</v>
      </c>
      <c r="F305" s="4">
        <f t="shared" si="8"/>
        <v>0.54545454545454541</v>
      </c>
      <c r="G305" s="180">
        <f t="shared" si="10"/>
        <v>0.5</v>
      </c>
    </row>
    <row r="306" spans="1:7" x14ac:dyDescent="0.3">
      <c r="A306" s="6" t="s">
        <v>312</v>
      </c>
      <c r="B306" s="5">
        <v>1095</v>
      </c>
      <c r="C306" s="5">
        <v>1855</v>
      </c>
      <c r="D306" s="5">
        <v>2245</v>
      </c>
      <c r="E306" s="5">
        <v>2770</v>
      </c>
      <c r="F306" s="4">
        <f t="shared" si="8"/>
        <v>0.66967509025270755</v>
      </c>
      <c r="G306" s="180">
        <f t="shared" si="10"/>
        <v>0.31313131313131315</v>
      </c>
    </row>
    <row r="307" spans="1:7" x14ac:dyDescent="0.3">
      <c r="A307" s="6" t="s">
        <v>313</v>
      </c>
      <c r="B307" s="5">
        <v>295</v>
      </c>
      <c r="C307" s="5">
        <v>410</v>
      </c>
      <c r="D307" s="5">
        <v>600</v>
      </c>
      <c r="E307" s="5">
        <v>685</v>
      </c>
      <c r="F307" s="4">
        <f t="shared" si="8"/>
        <v>0.59854014598540151</v>
      </c>
      <c r="G307" s="180">
        <f t="shared" si="10"/>
        <v>0.39530685920577618</v>
      </c>
    </row>
    <row r="308" spans="1:7" x14ac:dyDescent="0.3">
      <c r="A308" s="6" t="s">
        <v>314</v>
      </c>
      <c r="B308" s="5">
        <v>11265</v>
      </c>
      <c r="C308" s="5">
        <v>17165</v>
      </c>
      <c r="D308" s="5">
        <v>23065</v>
      </c>
      <c r="E308" s="5">
        <v>28960</v>
      </c>
      <c r="F308" s="4">
        <f t="shared" si="8"/>
        <v>0.59271408839779005</v>
      </c>
      <c r="G308" s="180">
        <f t="shared" si="10"/>
        <v>0.43065693430656932</v>
      </c>
    </row>
    <row r="309" spans="1:7" x14ac:dyDescent="0.3">
      <c r="A309" s="6" t="s">
        <v>315</v>
      </c>
      <c r="B309" s="5">
        <v>350</v>
      </c>
      <c r="C309" s="5">
        <v>510</v>
      </c>
      <c r="D309" s="5">
        <v>575</v>
      </c>
      <c r="E309" s="5">
        <v>745</v>
      </c>
      <c r="F309" s="4">
        <f t="shared" si="8"/>
        <v>0.68456375838926176</v>
      </c>
      <c r="G309" s="180">
        <f t="shared" si="10"/>
        <v>0.38898480662983426</v>
      </c>
    </row>
    <row r="310" spans="1:7" x14ac:dyDescent="0.3">
      <c r="A310" s="6" t="s">
        <v>316</v>
      </c>
      <c r="B310" s="5">
        <v>510</v>
      </c>
      <c r="C310" s="5">
        <v>1410</v>
      </c>
      <c r="D310" s="5">
        <v>2175</v>
      </c>
      <c r="E310" s="5">
        <v>2790</v>
      </c>
      <c r="F310" s="4">
        <f t="shared" si="8"/>
        <v>0.5053763440860215</v>
      </c>
      <c r="G310" s="180">
        <f t="shared" si="10"/>
        <v>0.46979865771812079</v>
      </c>
    </row>
    <row r="311" spans="1:7" x14ac:dyDescent="0.3">
      <c r="A311" s="6" t="s">
        <v>318</v>
      </c>
      <c r="B311" s="5">
        <v>865</v>
      </c>
      <c r="C311" s="5">
        <v>1385</v>
      </c>
      <c r="D311" s="5">
        <v>2560</v>
      </c>
      <c r="E311" s="5">
        <v>5295</v>
      </c>
      <c r="F311" s="4">
        <f t="shared" si="8"/>
        <v>0.26156751652502358</v>
      </c>
      <c r="G311" s="180">
        <f t="shared" si="10"/>
        <v>0.18279569892473119</v>
      </c>
    </row>
    <row r="312" spans="1:7" x14ac:dyDescent="0.3">
      <c r="A312" s="6" t="s">
        <v>319</v>
      </c>
      <c r="B312" s="5">
        <v>4430</v>
      </c>
      <c r="C312" s="5">
        <v>9475</v>
      </c>
      <c r="D312" s="5">
        <v>17010</v>
      </c>
      <c r="E312" s="5">
        <v>35740</v>
      </c>
      <c r="F312" s="4">
        <f t="shared" si="8"/>
        <v>0.26510912143256854</v>
      </c>
      <c r="G312" s="180">
        <f t="shared" si="10"/>
        <v>0.16336166194523136</v>
      </c>
    </row>
    <row r="313" spans="1:7" x14ac:dyDescent="0.3">
      <c r="A313" s="6" t="s">
        <v>320</v>
      </c>
      <c r="B313" s="5">
        <v>1500</v>
      </c>
      <c r="C313" s="5">
        <v>3105</v>
      </c>
      <c r="D313" s="5">
        <v>3885</v>
      </c>
      <c r="E313" s="5">
        <v>4810</v>
      </c>
      <c r="F313" s="4">
        <f t="shared" si="8"/>
        <v>0.64553014553014554</v>
      </c>
      <c r="G313" s="180">
        <f t="shared" si="10"/>
        <v>0.12395075545607163</v>
      </c>
    </row>
    <row r="314" spans="1:7" x14ac:dyDescent="0.3">
      <c r="A314" s="6" t="s">
        <v>317</v>
      </c>
      <c r="B314" s="5">
        <v>815</v>
      </c>
      <c r="C314" s="5">
        <v>1125</v>
      </c>
      <c r="D314" s="5">
        <v>1320</v>
      </c>
      <c r="E314" s="5">
        <v>1805</v>
      </c>
      <c r="F314" s="4">
        <f t="shared" si="8"/>
        <v>0.62326869806094187</v>
      </c>
      <c r="G314" s="180">
        <f t="shared" si="10"/>
        <v>0.31185031185031187</v>
      </c>
    </row>
    <row r="315" spans="1:7" x14ac:dyDescent="0.3">
      <c r="A315" s="6" t="s">
        <v>321</v>
      </c>
      <c r="B315" s="5">
        <v>775</v>
      </c>
      <c r="C315" s="5">
        <v>2050</v>
      </c>
      <c r="D315" s="5">
        <v>3135</v>
      </c>
      <c r="E315" s="5">
        <v>6090</v>
      </c>
      <c r="F315" s="4">
        <f t="shared" si="8"/>
        <v>0.3366174055829228</v>
      </c>
      <c r="G315" s="180">
        <f t="shared" si="10"/>
        <v>0.45152354570637121</v>
      </c>
    </row>
    <row r="316" spans="1:7" x14ac:dyDescent="0.3">
      <c r="A316" s="6" t="s">
        <v>322</v>
      </c>
      <c r="B316" s="5">
        <v>40200</v>
      </c>
      <c r="C316" s="5">
        <v>67420</v>
      </c>
      <c r="D316" s="5">
        <v>92920</v>
      </c>
      <c r="E316" s="5">
        <v>137495</v>
      </c>
      <c r="F316" s="4">
        <f t="shared" si="8"/>
        <v>0.49034510345830756</v>
      </c>
      <c r="G316" s="180">
        <f t="shared" si="10"/>
        <v>0.12725779967159279</v>
      </c>
    </row>
    <row r="317" spans="1:7" x14ac:dyDescent="0.3">
      <c r="A317" s="6" t="s">
        <v>1319</v>
      </c>
      <c r="B317" s="5">
        <v>193020</v>
      </c>
      <c r="C317" s="5">
        <v>321520</v>
      </c>
      <c r="D317" s="5">
        <v>448905</v>
      </c>
      <c r="E317" s="5">
        <v>645810</v>
      </c>
      <c r="F317" s="4">
        <f t="shared" si="8"/>
        <v>0.49785540638887599</v>
      </c>
      <c r="G317" s="180">
        <f t="shared" si="10"/>
        <v>0.29237426815520562</v>
      </c>
    </row>
    <row r="318" spans="1:7" x14ac:dyDescent="0.3">
      <c r="A318" s="6" t="s">
        <v>325</v>
      </c>
      <c r="B318" s="5">
        <v>310</v>
      </c>
      <c r="C318" s="5">
        <v>455</v>
      </c>
      <c r="D318" s="5">
        <v>715</v>
      </c>
      <c r="E318" s="5">
        <v>945</v>
      </c>
      <c r="F318" s="4">
        <f t="shared" si="8"/>
        <v>0.48148148148148145</v>
      </c>
      <c r="G318" s="180">
        <f t="shared" si="10"/>
        <v>0.29888047568170206</v>
      </c>
    </row>
    <row r="319" spans="1:7" x14ac:dyDescent="0.3">
      <c r="A319" s="6" t="s">
        <v>326</v>
      </c>
      <c r="B319" s="5">
        <v>275</v>
      </c>
      <c r="C319" s="5">
        <v>620</v>
      </c>
      <c r="D319" s="5">
        <v>960</v>
      </c>
      <c r="E319" s="5">
        <v>1930</v>
      </c>
      <c r="F319" s="4">
        <f t="shared" si="8"/>
        <v>0.32124352331606215</v>
      </c>
      <c r="G319" s="180">
        <f t="shared" si="10"/>
        <v>0.32804232804232802</v>
      </c>
    </row>
    <row r="320" spans="1:7" x14ac:dyDescent="0.3">
      <c r="A320" s="6" t="s">
        <v>327</v>
      </c>
      <c r="B320" s="5">
        <v>215</v>
      </c>
      <c r="C320" s="5">
        <v>420</v>
      </c>
      <c r="D320" s="5">
        <v>800</v>
      </c>
      <c r="E320" s="5">
        <v>1575</v>
      </c>
      <c r="F320" s="4">
        <f t="shared" si="8"/>
        <v>0.26666666666666666</v>
      </c>
      <c r="G320" s="180">
        <f t="shared" si="10"/>
        <v>0.14248704663212436</v>
      </c>
    </row>
    <row r="321" spans="1:7" x14ac:dyDescent="0.3">
      <c r="A321" s="6" t="s">
        <v>329</v>
      </c>
      <c r="B321" s="5">
        <v>795</v>
      </c>
      <c r="C321" s="5">
        <v>1125</v>
      </c>
      <c r="D321" s="5">
        <v>1890</v>
      </c>
      <c r="E321" s="5">
        <v>2575</v>
      </c>
      <c r="F321" s="4">
        <f t="shared" si="8"/>
        <v>0.43689320388349512</v>
      </c>
      <c r="G321" s="180">
        <f t="shared" si="10"/>
        <v>0.13650793650793649</v>
      </c>
    </row>
    <row r="322" spans="1:7" x14ac:dyDescent="0.3">
      <c r="A322" s="6" t="s">
        <v>324</v>
      </c>
      <c r="B322" s="5">
        <v>1115</v>
      </c>
      <c r="C322" s="5">
        <v>1270</v>
      </c>
      <c r="D322" s="5">
        <v>2285</v>
      </c>
      <c r="E322" s="5">
        <v>3285</v>
      </c>
      <c r="F322" s="4">
        <f t="shared" si="8"/>
        <v>0.38660578386605782</v>
      </c>
      <c r="G322" s="180">
        <f t="shared" si="10"/>
        <v>0.3087378640776699</v>
      </c>
    </row>
    <row r="323" spans="1:7" x14ac:dyDescent="0.3">
      <c r="A323" s="6" t="s">
        <v>328</v>
      </c>
      <c r="B323" s="5">
        <v>2475</v>
      </c>
      <c r="C323" s="5">
        <v>4160</v>
      </c>
      <c r="D323" s="5">
        <v>5710</v>
      </c>
      <c r="E323" s="5">
        <v>6615</v>
      </c>
      <c r="F323" s="4">
        <f t="shared" ref="F323:F388" si="11">C323/E323</f>
        <v>0.62887377173091463</v>
      </c>
      <c r="G323" s="180">
        <f t="shared" si="10"/>
        <v>0.33942161339421612</v>
      </c>
    </row>
    <row r="324" spans="1:7" x14ac:dyDescent="0.3">
      <c r="A324" s="6" t="s">
        <v>330</v>
      </c>
      <c r="B324" s="5">
        <v>215</v>
      </c>
      <c r="C324" s="5">
        <v>425</v>
      </c>
      <c r="D324" s="5">
        <v>585</v>
      </c>
      <c r="E324" s="5">
        <v>835</v>
      </c>
      <c r="F324" s="4">
        <f t="shared" si="11"/>
        <v>0.50898203592814373</v>
      </c>
      <c r="G324" s="180">
        <f t="shared" si="10"/>
        <v>0.37414965986394561</v>
      </c>
    </row>
    <row r="325" spans="1:7" x14ac:dyDescent="0.3">
      <c r="A325" s="6" t="s">
        <v>331</v>
      </c>
      <c r="B325" s="5">
        <v>475</v>
      </c>
      <c r="C325" s="5">
        <v>1075</v>
      </c>
      <c r="D325" s="5">
        <v>2675</v>
      </c>
      <c r="E325" s="5">
        <v>9220</v>
      </c>
      <c r="F325" s="4">
        <f t="shared" si="11"/>
        <v>0.11659436008676789</v>
      </c>
      <c r="G325" s="180">
        <f t="shared" si="10"/>
        <v>0.25748502994011974</v>
      </c>
    </row>
    <row r="326" spans="1:7" x14ac:dyDescent="0.3">
      <c r="A326" s="6" t="s">
        <v>332</v>
      </c>
      <c r="B326" s="5">
        <v>35</v>
      </c>
      <c r="C326" s="5">
        <v>55</v>
      </c>
      <c r="D326" s="5">
        <v>70</v>
      </c>
      <c r="E326" s="5">
        <v>160</v>
      </c>
      <c r="F326" s="4">
        <f t="shared" si="11"/>
        <v>0.34375</v>
      </c>
      <c r="G326" s="180">
        <f t="shared" si="10"/>
        <v>5.1518438177874187E-2</v>
      </c>
    </row>
    <row r="327" spans="1:7" x14ac:dyDescent="0.3">
      <c r="A327" s="6" t="s">
        <v>333</v>
      </c>
      <c r="B327" s="5">
        <v>170</v>
      </c>
      <c r="C327" s="5">
        <v>420</v>
      </c>
      <c r="D327" s="5">
        <v>570</v>
      </c>
      <c r="E327" s="5">
        <v>1530</v>
      </c>
      <c r="F327" s="4">
        <f t="shared" si="11"/>
        <v>0.27450980392156865</v>
      </c>
      <c r="G327" s="180">
        <f t="shared" si="10"/>
        <v>0.21875</v>
      </c>
    </row>
    <row r="328" spans="1:7" x14ac:dyDescent="0.3">
      <c r="A328" s="6" t="s">
        <v>335</v>
      </c>
      <c r="B328" s="5">
        <v>315</v>
      </c>
      <c r="C328" s="5">
        <v>565</v>
      </c>
      <c r="D328" s="5">
        <v>935</v>
      </c>
      <c r="E328" s="5">
        <v>4535</v>
      </c>
      <c r="F328" s="4">
        <f t="shared" si="11"/>
        <v>0.12458654906284454</v>
      </c>
      <c r="G328" s="180">
        <f t="shared" si="10"/>
        <v>0.1111111111111111</v>
      </c>
    </row>
    <row r="329" spans="1:7" x14ac:dyDescent="0.3">
      <c r="A329" s="6" t="s">
        <v>337</v>
      </c>
      <c r="B329" s="5">
        <v>7400</v>
      </c>
      <c r="C329" s="5">
        <v>13105</v>
      </c>
      <c r="D329" s="5">
        <v>18565</v>
      </c>
      <c r="E329" s="5">
        <v>28800</v>
      </c>
      <c r="F329" s="4">
        <f t="shared" si="11"/>
        <v>0.45503472222222224</v>
      </c>
      <c r="G329" s="180">
        <f t="shared" si="10"/>
        <v>6.9459757442116868E-2</v>
      </c>
    </row>
    <row r="330" spans="1:7" x14ac:dyDescent="0.3">
      <c r="A330" s="6" t="s">
        <v>334</v>
      </c>
      <c r="B330" s="5">
        <v>100</v>
      </c>
      <c r="C330" s="5">
        <v>115</v>
      </c>
      <c r="D330" s="5">
        <v>210</v>
      </c>
      <c r="E330" s="5">
        <v>240</v>
      </c>
      <c r="F330" s="4">
        <f t="shared" si="11"/>
        <v>0.47916666666666669</v>
      </c>
      <c r="G330" s="180">
        <f t="shared" ref="G330:G366" si="12">B329/E329</f>
        <v>0.25694444444444442</v>
      </c>
    </row>
    <row r="331" spans="1:7" x14ac:dyDescent="0.3">
      <c r="A331" s="6" t="s">
        <v>336</v>
      </c>
      <c r="B331" s="5">
        <v>905</v>
      </c>
      <c r="C331" s="5">
        <v>2115</v>
      </c>
      <c r="D331" s="5">
        <v>3765</v>
      </c>
      <c r="E331" s="5">
        <v>8135</v>
      </c>
      <c r="F331" s="4">
        <f t="shared" si="11"/>
        <v>0.25998770743700061</v>
      </c>
      <c r="G331" s="180">
        <f t="shared" si="12"/>
        <v>0.41666666666666669</v>
      </c>
    </row>
    <row r="332" spans="1:7" x14ac:dyDescent="0.3">
      <c r="A332" s="6" t="s">
        <v>338</v>
      </c>
      <c r="B332" s="5">
        <v>460</v>
      </c>
      <c r="C332" s="5">
        <v>660</v>
      </c>
      <c r="D332" s="5">
        <v>885</v>
      </c>
      <c r="E332" s="5">
        <v>1185</v>
      </c>
      <c r="F332" s="4">
        <f t="shared" si="11"/>
        <v>0.55696202531645567</v>
      </c>
      <c r="G332" s="180">
        <f t="shared" si="12"/>
        <v>0.11124769514443761</v>
      </c>
    </row>
    <row r="333" spans="1:7" x14ac:dyDescent="0.3">
      <c r="A333" s="6" t="s">
        <v>339</v>
      </c>
      <c r="B333" s="5">
        <v>1345</v>
      </c>
      <c r="C333" s="5">
        <v>1925</v>
      </c>
      <c r="D333" s="5">
        <v>2900</v>
      </c>
      <c r="E333" s="5">
        <v>3920</v>
      </c>
      <c r="F333" s="4">
        <f t="shared" si="11"/>
        <v>0.49107142857142855</v>
      </c>
      <c r="G333" s="180">
        <f t="shared" si="12"/>
        <v>0.3881856540084388</v>
      </c>
    </row>
    <row r="334" spans="1:7" x14ac:dyDescent="0.3">
      <c r="A334" s="6" t="s">
        <v>340</v>
      </c>
      <c r="B334" s="5">
        <v>1700</v>
      </c>
      <c r="C334" s="5">
        <v>2375</v>
      </c>
      <c r="D334" s="5">
        <v>3015</v>
      </c>
      <c r="E334" s="5">
        <v>3650</v>
      </c>
      <c r="F334" s="4">
        <f t="shared" si="11"/>
        <v>0.65068493150684936</v>
      </c>
      <c r="G334" s="180">
        <f t="shared" si="12"/>
        <v>0.34311224489795916</v>
      </c>
    </row>
    <row r="335" spans="1:7" x14ac:dyDescent="0.3">
      <c r="A335" s="6" t="s">
        <v>341</v>
      </c>
      <c r="B335" s="5">
        <v>435</v>
      </c>
      <c r="C335" s="5">
        <v>515</v>
      </c>
      <c r="D335" s="5">
        <v>830</v>
      </c>
      <c r="E335" s="5">
        <v>1210</v>
      </c>
      <c r="F335" s="4">
        <f t="shared" si="11"/>
        <v>0.42561983471074383</v>
      </c>
      <c r="G335" s="180">
        <f t="shared" si="12"/>
        <v>0.46575342465753422</v>
      </c>
    </row>
    <row r="336" spans="1:7" x14ac:dyDescent="0.3">
      <c r="A336" s="6" t="s">
        <v>342</v>
      </c>
      <c r="B336" s="5">
        <v>15</v>
      </c>
      <c r="C336" s="5">
        <v>35</v>
      </c>
      <c r="D336" s="5">
        <v>50</v>
      </c>
      <c r="E336" s="5">
        <v>60</v>
      </c>
      <c r="F336" s="4">
        <f t="shared" si="11"/>
        <v>0.58333333333333337</v>
      </c>
      <c r="G336" s="180">
        <f t="shared" si="12"/>
        <v>0.35950413223140498</v>
      </c>
    </row>
    <row r="337" spans="1:7" x14ac:dyDescent="0.3">
      <c r="A337" s="6" t="s">
        <v>343</v>
      </c>
      <c r="B337" s="5">
        <v>280</v>
      </c>
      <c r="C337" s="5">
        <v>435</v>
      </c>
      <c r="D337" s="5">
        <v>570</v>
      </c>
      <c r="E337" s="5">
        <v>710</v>
      </c>
      <c r="F337" s="4">
        <f t="shared" si="11"/>
        <v>0.61267605633802813</v>
      </c>
      <c r="G337" s="180">
        <f t="shared" si="12"/>
        <v>0.25</v>
      </c>
    </row>
    <row r="338" spans="1:7" x14ac:dyDescent="0.3">
      <c r="A338" s="6" t="s">
        <v>344</v>
      </c>
      <c r="B338" s="5">
        <v>3455</v>
      </c>
      <c r="C338" s="5">
        <v>5160</v>
      </c>
      <c r="D338" s="5">
        <v>7175</v>
      </c>
      <c r="E338" s="5">
        <v>9570</v>
      </c>
      <c r="F338" s="4">
        <f t="shared" si="11"/>
        <v>0.53918495297805646</v>
      </c>
      <c r="G338" s="180">
        <f t="shared" si="12"/>
        <v>0.39436619718309857</v>
      </c>
    </row>
    <row r="339" spans="1:7" x14ac:dyDescent="0.3">
      <c r="A339" s="6" t="s">
        <v>345</v>
      </c>
      <c r="B339" s="5">
        <v>75</v>
      </c>
      <c r="C339" s="5">
        <v>245</v>
      </c>
      <c r="D339" s="5">
        <v>395</v>
      </c>
      <c r="E339" s="5">
        <v>585</v>
      </c>
      <c r="F339" s="4">
        <f t="shared" si="11"/>
        <v>0.41880341880341881</v>
      </c>
      <c r="G339" s="180">
        <f t="shared" si="12"/>
        <v>0.36102403343782652</v>
      </c>
    </row>
    <row r="340" spans="1:7" x14ac:dyDescent="0.3">
      <c r="A340" s="6" t="s">
        <v>346</v>
      </c>
      <c r="B340" s="5">
        <v>85</v>
      </c>
      <c r="C340" s="5">
        <v>165</v>
      </c>
      <c r="D340" s="5">
        <v>240</v>
      </c>
      <c r="E340" s="5">
        <v>330</v>
      </c>
      <c r="F340" s="4">
        <f t="shared" si="11"/>
        <v>0.5</v>
      </c>
      <c r="G340" s="180">
        <f t="shared" si="12"/>
        <v>0.12820512820512819</v>
      </c>
    </row>
    <row r="341" spans="1:7" x14ac:dyDescent="0.3">
      <c r="A341" s="6" t="s">
        <v>347</v>
      </c>
      <c r="B341" s="5">
        <v>830</v>
      </c>
      <c r="C341" s="5">
        <v>1185</v>
      </c>
      <c r="D341" s="5">
        <v>1865</v>
      </c>
      <c r="E341" s="5">
        <v>2465</v>
      </c>
      <c r="F341" s="4">
        <f t="shared" si="11"/>
        <v>0.48073022312373226</v>
      </c>
      <c r="G341" s="180">
        <f t="shared" si="12"/>
        <v>0.25757575757575757</v>
      </c>
    </row>
    <row r="342" spans="1:7" x14ac:dyDescent="0.3">
      <c r="A342" s="6" t="s">
        <v>348</v>
      </c>
      <c r="B342" s="5">
        <v>315</v>
      </c>
      <c r="C342" s="5">
        <v>915</v>
      </c>
      <c r="D342" s="5">
        <v>1485</v>
      </c>
      <c r="E342" s="5">
        <v>2470</v>
      </c>
      <c r="F342" s="4">
        <f t="shared" si="11"/>
        <v>0.37044534412955465</v>
      </c>
      <c r="G342" s="180">
        <f t="shared" si="12"/>
        <v>0.33671399594320489</v>
      </c>
    </row>
    <row r="343" spans="1:7" x14ac:dyDescent="0.3">
      <c r="A343" s="6" t="s">
        <v>349</v>
      </c>
      <c r="B343" s="5">
        <v>120</v>
      </c>
      <c r="C343" s="5">
        <v>250</v>
      </c>
      <c r="D343" s="5">
        <v>350</v>
      </c>
      <c r="E343" s="5">
        <v>515</v>
      </c>
      <c r="F343" s="4">
        <f t="shared" si="11"/>
        <v>0.4854368932038835</v>
      </c>
      <c r="G343" s="180">
        <f t="shared" si="12"/>
        <v>0.12753036437246965</v>
      </c>
    </row>
    <row r="344" spans="1:7" x14ac:dyDescent="0.3">
      <c r="A344" s="6" t="s">
        <v>350</v>
      </c>
      <c r="B344" s="5">
        <v>125</v>
      </c>
      <c r="C344" s="5">
        <v>290</v>
      </c>
      <c r="D344" s="5">
        <v>550</v>
      </c>
      <c r="E344" s="5">
        <v>810</v>
      </c>
      <c r="F344" s="4">
        <f t="shared" si="11"/>
        <v>0.35802469135802467</v>
      </c>
      <c r="G344" s="180">
        <f t="shared" si="12"/>
        <v>0.23300970873786409</v>
      </c>
    </row>
    <row r="345" spans="1:7" x14ac:dyDescent="0.3">
      <c r="A345" s="6" t="s">
        <v>351</v>
      </c>
      <c r="B345" s="5">
        <v>1735</v>
      </c>
      <c r="C345" s="5">
        <v>2540</v>
      </c>
      <c r="D345" s="5">
        <v>4150</v>
      </c>
      <c r="E345" s="5">
        <v>6130</v>
      </c>
      <c r="F345" s="4">
        <f t="shared" si="11"/>
        <v>0.41435562805872755</v>
      </c>
      <c r="G345" s="180">
        <f t="shared" si="12"/>
        <v>0.15432098765432098</v>
      </c>
    </row>
    <row r="346" spans="1:7" x14ac:dyDescent="0.3">
      <c r="A346" s="6" t="s">
        <v>352</v>
      </c>
      <c r="B346" s="5">
        <v>800</v>
      </c>
      <c r="C346" s="5">
        <v>1795</v>
      </c>
      <c r="D346" s="5">
        <v>1875</v>
      </c>
      <c r="E346" s="5">
        <v>2335</v>
      </c>
      <c r="F346" s="4">
        <f t="shared" si="11"/>
        <v>0.76873661670235549</v>
      </c>
      <c r="G346" s="180">
        <f t="shared" si="12"/>
        <v>0.2830342577487765</v>
      </c>
    </row>
    <row r="347" spans="1:7" x14ac:dyDescent="0.3">
      <c r="A347" s="6" t="s">
        <v>353</v>
      </c>
      <c r="B347" s="5">
        <v>260</v>
      </c>
      <c r="C347" s="5">
        <v>585</v>
      </c>
      <c r="D347" s="5">
        <v>880</v>
      </c>
      <c r="E347" s="5">
        <v>2375</v>
      </c>
      <c r="F347" s="4">
        <f t="shared" si="11"/>
        <v>0.24631578947368421</v>
      </c>
      <c r="G347" s="180">
        <f t="shared" si="12"/>
        <v>0.34261241970021411</v>
      </c>
    </row>
    <row r="348" spans="1:7" x14ac:dyDescent="0.3">
      <c r="A348" s="6" t="s">
        <v>354</v>
      </c>
      <c r="B348" s="5">
        <v>150</v>
      </c>
      <c r="C348" s="5">
        <v>360</v>
      </c>
      <c r="D348" s="5">
        <v>485</v>
      </c>
      <c r="E348" s="5">
        <v>745</v>
      </c>
      <c r="F348" s="4">
        <f t="shared" si="11"/>
        <v>0.48322147651006714</v>
      </c>
      <c r="G348" s="180">
        <f t="shared" si="12"/>
        <v>0.10947368421052632</v>
      </c>
    </row>
    <row r="349" spans="1:7" x14ac:dyDescent="0.3">
      <c r="A349" s="6" t="s">
        <v>355</v>
      </c>
      <c r="B349" s="5">
        <v>610</v>
      </c>
      <c r="C349" s="5">
        <v>1285</v>
      </c>
      <c r="D349" s="5">
        <v>1720</v>
      </c>
      <c r="E349" s="5">
        <v>2110</v>
      </c>
      <c r="F349" s="4">
        <f t="shared" si="11"/>
        <v>0.60900473933649291</v>
      </c>
      <c r="G349" s="180">
        <f t="shared" si="12"/>
        <v>0.20134228187919462</v>
      </c>
    </row>
    <row r="350" spans="1:7" x14ac:dyDescent="0.3">
      <c r="A350" s="6" t="s">
        <v>356</v>
      </c>
      <c r="B350" s="5">
        <v>250</v>
      </c>
      <c r="C350" s="5">
        <v>335</v>
      </c>
      <c r="D350" s="5">
        <v>395</v>
      </c>
      <c r="E350" s="5">
        <v>525</v>
      </c>
      <c r="F350" s="4">
        <f t="shared" si="11"/>
        <v>0.63809523809523805</v>
      </c>
      <c r="G350" s="180">
        <f t="shared" si="12"/>
        <v>0.2890995260663507</v>
      </c>
    </row>
    <row r="351" spans="1:7" x14ac:dyDescent="0.3">
      <c r="A351" s="6" t="s">
        <v>357</v>
      </c>
      <c r="B351" s="5">
        <v>490</v>
      </c>
      <c r="C351" s="5">
        <v>1095</v>
      </c>
      <c r="D351" s="5">
        <v>2645</v>
      </c>
      <c r="E351" s="5">
        <v>4660</v>
      </c>
      <c r="F351" s="4">
        <f t="shared" si="11"/>
        <v>0.23497854077253219</v>
      </c>
      <c r="G351" s="180">
        <f t="shared" si="12"/>
        <v>0.47619047619047616</v>
      </c>
    </row>
    <row r="352" spans="1:7" x14ac:dyDescent="0.3">
      <c r="A352" s="6" t="s">
        <v>358</v>
      </c>
      <c r="B352" s="5">
        <v>4835</v>
      </c>
      <c r="C352" s="5">
        <v>7490</v>
      </c>
      <c r="D352" s="5">
        <v>9835</v>
      </c>
      <c r="E352" s="5">
        <v>12900</v>
      </c>
      <c r="F352" s="4">
        <f t="shared" si="11"/>
        <v>0.58062015503875974</v>
      </c>
      <c r="G352" s="180">
        <f t="shared" si="12"/>
        <v>0.10515021459227468</v>
      </c>
    </row>
    <row r="353" spans="1:7" x14ac:dyDescent="0.3">
      <c r="A353" s="6" t="s">
        <v>359</v>
      </c>
      <c r="B353" s="5">
        <v>270</v>
      </c>
      <c r="C353" s="5">
        <v>560</v>
      </c>
      <c r="D353" s="5">
        <v>1005</v>
      </c>
      <c r="E353" s="5">
        <v>1705</v>
      </c>
      <c r="F353" s="4">
        <f t="shared" si="11"/>
        <v>0.3284457478005865</v>
      </c>
      <c r="G353" s="180">
        <f t="shared" si="12"/>
        <v>0.37480620155038757</v>
      </c>
    </row>
    <row r="354" spans="1:7" x14ac:dyDescent="0.3">
      <c r="A354" s="6" t="s">
        <v>360</v>
      </c>
      <c r="B354" s="5">
        <v>2500</v>
      </c>
      <c r="C354" s="5">
        <v>3455</v>
      </c>
      <c r="D354" s="5">
        <v>5170</v>
      </c>
      <c r="E354" s="5">
        <v>6915</v>
      </c>
      <c r="F354" s="4">
        <f t="shared" si="11"/>
        <v>0.49963846710050613</v>
      </c>
      <c r="G354" s="180">
        <f t="shared" si="12"/>
        <v>0.15835777126099707</v>
      </c>
    </row>
    <row r="355" spans="1:7" x14ac:dyDescent="0.3">
      <c r="A355" s="6" t="s">
        <v>361</v>
      </c>
      <c r="B355" s="5">
        <v>200</v>
      </c>
      <c r="C355" s="5">
        <v>390</v>
      </c>
      <c r="D355" s="5">
        <v>500</v>
      </c>
      <c r="E355" s="5">
        <v>655</v>
      </c>
      <c r="F355" s="4">
        <f t="shared" si="11"/>
        <v>0.59541984732824427</v>
      </c>
      <c r="G355" s="180">
        <f t="shared" si="12"/>
        <v>0.36153289949385392</v>
      </c>
    </row>
    <row r="356" spans="1:7" x14ac:dyDescent="0.3">
      <c r="A356" s="6" t="s">
        <v>362</v>
      </c>
      <c r="B356" s="5">
        <v>70</v>
      </c>
      <c r="C356" s="5">
        <v>190</v>
      </c>
      <c r="D356" s="5">
        <v>260</v>
      </c>
      <c r="E356" s="5">
        <v>365</v>
      </c>
      <c r="F356" s="4">
        <f t="shared" si="11"/>
        <v>0.52054794520547942</v>
      </c>
      <c r="G356" s="180">
        <f t="shared" si="12"/>
        <v>0.30534351145038169</v>
      </c>
    </row>
    <row r="357" spans="1:7" x14ac:dyDescent="0.3">
      <c r="A357" s="6" t="s">
        <v>363</v>
      </c>
      <c r="B357" s="5">
        <v>2740</v>
      </c>
      <c r="C357" s="5">
        <v>5405</v>
      </c>
      <c r="D357" s="5">
        <v>7690</v>
      </c>
      <c r="E357" s="5">
        <v>11770</v>
      </c>
      <c r="F357" s="4">
        <f t="shared" si="11"/>
        <v>0.45921835174171621</v>
      </c>
      <c r="G357" s="180">
        <f t="shared" si="12"/>
        <v>0.19178082191780821</v>
      </c>
    </row>
    <row r="358" spans="1:7" x14ac:dyDescent="0.3">
      <c r="A358" s="6" t="s">
        <v>364</v>
      </c>
      <c r="B358" s="5">
        <v>865</v>
      </c>
      <c r="C358" s="5">
        <v>1180</v>
      </c>
      <c r="D358" s="5">
        <v>1520</v>
      </c>
      <c r="E358" s="5">
        <v>1675</v>
      </c>
      <c r="F358" s="4">
        <f t="shared" si="11"/>
        <v>0.70447761194029845</v>
      </c>
      <c r="G358" s="180">
        <f t="shared" si="12"/>
        <v>0.23279524214103653</v>
      </c>
    </row>
    <row r="359" spans="1:7" x14ac:dyDescent="0.3">
      <c r="A359" s="6" t="s">
        <v>365</v>
      </c>
      <c r="B359" s="5">
        <v>770</v>
      </c>
      <c r="C359" s="5">
        <v>905</v>
      </c>
      <c r="D359" s="5">
        <v>1210</v>
      </c>
      <c r="E359" s="5">
        <v>1780</v>
      </c>
      <c r="F359" s="4">
        <f t="shared" si="11"/>
        <v>0.5084269662921348</v>
      </c>
      <c r="G359" s="180">
        <f t="shared" si="12"/>
        <v>0.5164179104477612</v>
      </c>
    </row>
    <row r="360" spans="1:7" x14ac:dyDescent="0.3">
      <c r="A360" s="6" t="s">
        <v>366</v>
      </c>
      <c r="B360" s="5">
        <v>70</v>
      </c>
      <c r="C360" s="5">
        <v>85</v>
      </c>
      <c r="D360" s="5">
        <v>185</v>
      </c>
      <c r="E360" s="5">
        <v>850</v>
      </c>
      <c r="F360" s="4">
        <f t="shared" si="11"/>
        <v>0.1</v>
      </c>
      <c r="G360" s="180">
        <f t="shared" si="12"/>
        <v>0.43258426966292135</v>
      </c>
    </row>
    <row r="361" spans="1:7" x14ac:dyDescent="0.3">
      <c r="A361" s="6" t="s">
        <v>367</v>
      </c>
      <c r="B361" s="5">
        <v>355</v>
      </c>
      <c r="C361" s="5">
        <v>1020</v>
      </c>
      <c r="D361" s="5">
        <v>1535</v>
      </c>
      <c r="E361" s="5">
        <v>2400</v>
      </c>
      <c r="F361" s="4">
        <f t="shared" si="11"/>
        <v>0.42499999999999999</v>
      </c>
      <c r="G361" s="180">
        <f t="shared" si="12"/>
        <v>8.2352941176470587E-2</v>
      </c>
    </row>
    <row r="362" spans="1:7" x14ac:dyDescent="0.3">
      <c r="A362" s="6" t="s">
        <v>368</v>
      </c>
      <c r="B362" s="5">
        <v>2650</v>
      </c>
      <c r="C362" s="5">
        <v>4445</v>
      </c>
      <c r="D362" s="5">
        <v>5755</v>
      </c>
      <c r="E362" s="5">
        <v>7595</v>
      </c>
      <c r="F362" s="4">
        <f t="shared" si="11"/>
        <v>0.58525345622119818</v>
      </c>
      <c r="G362" s="180">
        <f t="shared" si="12"/>
        <v>0.14791666666666667</v>
      </c>
    </row>
    <row r="363" spans="1:7" x14ac:dyDescent="0.3">
      <c r="A363" s="6" t="s">
        <v>369</v>
      </c>
      <c r="B363" s="5">
        <v>100</v>
      </c>
      <c r="C363" s="5">
        <v>180</v>
      </c>
      <c r="D363" s="5">
        <v>265</v>
      </c>
      <c r="E363" s="5">
        <v>310</v>
      </c>
      <c r="F363" s="4">
        <f t="shared" si="11"/>
        <v>0.58064516129032262</v>
      </c>
      <c r="G363" s="180">
        <f t="shared" si="12"/>
        <v>0.34891375905200789</v>
      </c>
    </row>
    <row r="364" spans="1:7" x14ac:dyDescent="0.3">
      <c r="A364" s="6" t="s">
        <v>370</v>
      </c>
      <c r="B364" s="5">
        <v>175</v>
      </c>
      <c r="C364" s="5">
        <v>270</v>
      </c>
      <c r="D364" s="5">
        <v>425</v>
      </c>
      <c r="E364" s="5">
        <v>780</v>
      </c>
      <c r="F364" s="4">
        <f t="shared" si="11"/>
        <v>0.34615384615384615</v>
      </c>
      <c r="G364" s="180">
        <f t="shared" si="12"/>
        <v>0.32258064516129031</v>
      </c>
    </row>
    <row r="365" spans="1:7" x14ac:dyDescent="0.3">
      <c r="A365" s="6" t="s">
        <v>371</v>
      </c>
      <c r="B365" s="5">
        <v>1940</v>
      </c>
      <c r="C365" s="5">
        <v>3370</v>
      </c>
      <c r="D365" s="5">
        <v>4120</v>
      </c>
      <c r="E365" s="5">
        <v>5225</v>
      </c>
      <c r="F365" s="4">
        <f>C365/E365</f>
        <v>0.64497607655502387</v>
      </c>
      <c r="G365" s="180">
        <f t="shared" si="12"/>
        <v>0.22435897435897437</v>
      </c>
    </row>
    <row r="366" spans="1:7" x14ac:dyDescent="0.3">
      <c r="A366" s="6" t="s">
        <v>466</v>
      </c>
      <c r="B366" s="5">
        <v>910</v>
      </c>
      <c r="C366" s="5">
        <v>1270</v>
      </c>
      <c r="D366" s="5">
        <v>1725</v>
      </c>
      <c r="E366" s="5">
        <v>1885</v>
      </c>
      <c r="F366" s="4">
        <f>C366/E366</f>
        <v>0.67374005305039786</v>
      </c>
      <c r="G366" s="180">
        <f t="shared" si="12"/>
        <v>0.37129186602870812</v>
      </c>
    </row>
    <row r="367" spans="1:7" x14ac:dyDescent="0.3">
      <c r="A367" s="6" t="s">
        <v>372</v>
      </c>
      <c r="B367" s="5">
        <v>1375</v>
      </c>
      <c r="C367" s="5">
        <v>1885</v>
      </c>
      <c r="D367" s="5">
        <v>3020</v>
      </c>
      <c r="E367" s="5">
        <v>3970</v>
      </c>
      <c r="F367" s="4">
        <f t="shared" si="11"/>
        <v>0.47481108312342568</v>
      </c>
      <c r="G367" s="180">
        <f t="shared" ref="G367:G430" si="13">B367/E367</f>
        <v>0.34634760705289674</v>
      </c>
    </row>
    <row r="368" spans="1:7" x14ac:dyDescent="0.3">
      <c r="A368" s="6" t="s">
        <v>373</v>
      </c>
      <c r="B368" s="5">
        <v>105</v>
      </c>
      <c r="C368" s="5">
        <v>170</v>
      </c>
      <c r="D368" s="5">
        <v>255</v>
      </c>
      <c r="E368" s="5">
        <v>1035</v>
      </c>
      <c r="F368" s="4">
        <f t="shared" si="11"/>
        <v>0.16425120772946861</v>
      </c>
      <c r="G368" s="180">
        <f t="shared" si="13"/>
        <v>0.10144927536231885</v>
      </c>
    </row>
    <row r="369" spans="1:7" x14ac:dyDescent="0.3">
      <c r="A369" s="6" t="s">
        <v>374</v>
      </c>
      <c r="B369" s="5">
        <v>235</v>
      </c>
      <c r="C369" s="5">
        <v>615</v>
      </c>
      <c r="D369" s="5">
        <v>820</v>
      </c>
      <c r="E369" s="5">
        <v>1075</v>
      </c>
      <c r="F369" s="4">
        <f t="shared" si="11"/>
        <v>0.5720930232558139</v>
      </c>
      <c r="G369" s="180">
        <f t="shared" si="13"/>
        <v>0.21860465116279071</v>
      </c>
    </row>
    <row r="370" spans="1:7" x14ac:dyDescent="0.3">
      <c r="A370" s="6" t="s">
        <v>375</v>
      </c>
      <c r="B370" s="5">
        <v>400</v>
      </c>
      <c r="C370" s="5">
        <v>695</v>
      </c>
      <c r="D370" s="5">
        <v>1000</v>
      </c>
      <c r="E370" s="5">
        <v>1345</v>
      </c>
      <c r="F370" s="4">
        <f t="shared" si="11"/>
        <v>0.51672862453531598</v>
      </c>
      <c r="G370" s="180">
        <f t="shared" si="13"/>
        <v>0.29739776951672864</v>
      </c>
    </row>
    <row r="371" spans="1:7" x14ac:dyDescent="0.3">
      <c r="A371" s="6" t="s">
        <v>377</v>
      </c>
      <c r="B371" s="5">
        <v>105</v>
      </c>
      <c r="C371" s="5">
        <v>215</v>
      </c>
      <c r="D371" s="5">
        <v>380</v>
      </c>
      <c r="E371" s="5">
        <v>650</v>
      </c>
      <c r="F371" s="4">
        <f t="shared" si="11"/>
        <v>0.33076923076923076</v>
      </c>
      <c r="G371" s="180">
        <f t="shared" si="13"/>
        <v>0.16153846153846155</v>
      </c>
    </row>
    <row r="372" spans="1:7" x14ac:dyDescent="0.3">
      <c r="A372" s="6" t="s">
        <v>378</v>
      </c>
      <c r="B372" s="5">
        <v>35</v>
      </c>
      <c r="C372" s="5">
        <v>100</v>
      </c>
      <c r="D372" s="5">
        <v>145</v>
      </c>
      <c r="E372" s="5">
        <v>280</v>
      </c>
      <c r="F372" s="4">
        <f t="shared" si="11"/>
        <v>0.35714285714285715</v>
      </c>
      <c r="G372" s="180">
        <f t="shared" si="13"/>
        <v>0.125</v>
      </c>
    </row>
    <row r="373" spans="1:7" x14ac:dyDescent="0.3">
      <c r="A373" s="6" t="s">
        <v>379</v>
      </c>
      <c r="B373" s="5">
        <v>100</v>
      </c>
      <c r="C373" s="5">
        <v>175</v>
      </c>
      <c r="D373" s="5">
        <v>195</v>
      </c>
      <c r="E373" s="5">
        <v>365</v>
      </c>
      <c r="F373" s="4">
        <f t="shared" si="11"/>
        <v>0.47945205479452052</v>
      </c>
      <c r="G373" s="180">
        <f t="shared" si="13"/>
        <v>0.27397260273972601</v>
      </c>
    </row>
    <row r="374" spans="1:7" x14ac:dyDescent="0.3">
      <c r="A374" s="6" t="s">
        <v>380</v>
      </c>
      <c r="B374" s="5">
        <v>125</v>
      </c>
      <c r="C374" s="5">
        <v>160</v>
      </c>
      <c r="D374" s="5">
        <v>220</v>
      </c>
      <c r="E374" s="5">
        <v>250</v>
      </c>
      <c r="F374" s="4">
        <f t="shared" si="11"/>
        <v>0.64</v>
      </c>
      <c r="G374" s="180">
        <f t="shared" si="13"/>
        <v>0.5</v>
      </c>
    </row>
    <row r="375" spans="1:7" x14ac:dyDescent="0.3">
      <c r="A375" s="6" t="s">
        <v>381</v>
      </c>
      <c r="B375" s="5">
        <v>2170</v>
      </c>
      <c r="C375" s="5">
        <v>3515</v>
      </c>
      <c r="D375" s="5">
        <v>5340</v>
      </c>
      <c r="E375" s="5">
        <v>6510</v>
      </c>
      <c r="F375" s="4">
        <f t="shared" si="11"/>
        <v>0.53993855606758834</v>
      </c>
      <c r="G375" s="180">
        <f t="shared" si="13"/>
        <v>0.33333333333333331</v>
      </c>
    </row>
    <row r="376" spans="1:7" x14ac:dyDescent="0.3">
      <c r="A376" s="6" t="s">
        <v>382</v>
      </c>
      <c r="B376" s="5">
        <v>585</v>
      </c>
      <c r="C376" s="5">
        <v>800</v>
      </c>
      <c r="D376" s="5">
        <v>1030</v>
      </c>
      <c r="E376" s="5">
        <v>1310</v>
      </c>
      <c r="F376" s="4">
        <f t="shared" si="11"/>
        <v>0.61068702290076338</v>
      </c>
      <c r="G376" s="180">
        <f t="shared" si="13"/>
        <v>0.44656488549618323</v>
      </c>
    </row>
    <row r="377" spans="1:7" x14ac:dyDescent="0.3">
      <c r="A377" s="6" t="s">
        <v>383</v>
      </c>
      <c r="B377" s="5">
        <v>1530</v>
      </c>
      <c r="C377" s="5">
        <v>2030</v>
      </c>
      <c r="D377" s="5">
        <v>2875</v>
      </c>
      <c r="E377" s="5">
        <v>4100</v>
      </c>
      <c r="F377" s="4">
        <f t="shared" si="11"/>
        <v>0.49512195121951219</v>
      </c>
      <c r="G377" s="180">
        <f t="shared" si="13"/>
        <v>0.37317073170731707</v>
      </c>
    </row>
    <row r="378" spans="1:7" x14ac:dyDescent="0.3">
      <c r="A378" s="6" t="s">
        <v>384</v>
      </c>
      <c r="B378" s="5">
        <v>5425</v>
      </c>
      <c r="C378" s="5">
        <v>8805</v>
      </c>
      <c r="D378" s="5">
        <v>11115</v>
      </c>
      <c r="E378" s="5">
        <v>16350</v>
      </c>
      <c r="F378" s="4">
        <f t="shared" si="11"/>
        <v>0.53853211009174307</v>
      </c>
      <c r="G378" s="180">
        <f t="shared" si="13"/>
        <v>0.33180428134556578</v>
      </c>
    </row>
    <row r="379" spans="1:7" x14ac:dyDescent="0.3">
      <c r="A379" s="6" t="s">
        <v>385</v>
      </c>
      <c r="B379" s="5">
        <v>455</v>
      </c>
      <c r="C379" s="5">
        <v>610</v>
      </c>
      <c r="D379" s="5">
        <v>850</v>
      </c>
      <c r="E379" s="5">
        <v>1125</v>
      </c>
      <c r="F379" s="4">
        <f t="shared" si="11"/>
        <v>0.54222222222222227</v>
      </c>
      <c r="G379" s="180">
        <f t="shared" si="13"/>
        <v>0.40444444444444444</v>
      </c>
    </row>
    <row r="380" spans="1:7" x14ac:dyDescent="0.3">
      <c r="A380" s="6" t="s">
        <v>386</v>
      </c>
      <c r="B380" s="5">
        <v>4565</v>
      </c>
      <c r="C380" s="5">
        <v>10585</v>
      </c>
      <c r="D380" s="5">
        <v>13850</v>
      </c>
      <c r="E380" s="5">
        <v>21395</v>
      </c>
      <c r="F380" s="4">
        <f t="shared" si="11"/>
        <v>0.49474176209394716</v>
      </c>
      <c r="G380" s="180">
        <f t="shared" si="13"/>
        <v>0.21336760925449871</v>
      </c>
    </row>
    <row r="381" spans="1:7" x14ac:dyDescent="0.3">
      <c r="A381" s="6" t="s">
        <v>387</v>
      </c>
      <c r="B381" s="5">
        <v>390</v>
      </c>
      <c r="C381" s="5">
        <v>905</v>
      </c>
      <c r="D381" s="5">
        <v>1870</v>
      </c>
      <c r="E381" s="5">
        <v>8385</v>
      </c>
      <c r="F381" s="4">
        <f t="shared" si="11"/>
        <v>0.10793082886106142</v>
      </c>
      <c r="G381" s="180">
        <f t="shared" si="13"/>
        <v>4.6511627906976744E-2</v>
      </c>
    </row>
    <row r="382" spans="1:7" x14ac:dyDescent="0.3">
      <c r="A382" s="6" t="s">
        <v>388</v>
      </c>
      <c r="B382" s="5">
        <v>15</v>
      </c>
      <c r="C382" s="5">
        <v>45</v>
      </c>
      <c r="D382" s="5">
        <v>60</v>
      </c>
      <c r="E382" s="5">
        <v>140</v>
      </c>
      <c r="F382" s="4">
        <f t="shared" si="11"/>
        <v>0.32142857142857145</v>
      </c>
      <c r="G382" s="180">
        <f t="shared" si="13"/>
        <v>0.10714285714285714</v>
      </c>
    </row>
    <row r="383" spans="1:7" x14ac:dyDescent="0.3">
      <c r="A383" s="6" t="s">
        <v>389</v>
      </c>
      <c r="B383" s="5">
        <v>70</v>
      </c>
      <c r="C383" s="5">
        <v>95</v>
      </c>
      <c r="D383" s="5">
        <v>110</v>
      </c>
      <c r="E383" s="5">
        <v>125</v>
      </c>
      <c r="F383" s="4">
        <f t="shared" si="11"/>
        <v>0.76</v>
      </c>
      <c r="G383" s="180">
        <f t="shared" si="13"/>
        <v>0.56000000000000005</v>
      </c>
    </row>
    <row r="384" spans="1:7" x14ac:dyDescent="0.3">
      <c r="A384" s="6" t="s">
        <v>390</v>
      </c>
      <c r="B384" s="5">
        <v>1635</v>
      </c>
      <c r="C384" s="5">
        <v>2845</v>
      </c>
      <c r="D384" s="5">
        <v>3775</v>
      </c>
      <c r="E384" s="5">
        <v>4565</v>
      </c>
      <c r="F384" s="4">
        <f t="shared" si="11"/>
        <v>0.6232201533406353</v>
      </c>
      <c r="G384" s="180">
        <f t="shared" si="13"/>
        <v>0.35815991237677985</v>
      </c>
    </row>
    <row r="385" spans="1:7" x14ac:dyDescent="0.3">
      <c r="A385" s="6" t="s">
        <v>391</v>
      </c>
      <c r="B385" s="5">
        <v>12170</v>
      </c>
      <c r="C385" s="5">
        <v>23685</v>
      </c>
      <c r="D385" s="5">
        <v>36120</v>
      </c>
      <c r="E385" s="5">
        <v>50490</v>
      </c>
      <c r="F385" s="4">
        <f t="shared" si="11"/>
        <v>0.46910279263220439</v>
      </c>
      <c r="G385" s="180">
        <f t="shared" si="13"/>
        <v>0.24103782927312339</v>
      </c>
    </row>
    <row r="386" spans="1:7" x14ac:dyDescent="0.3">
      <c r="A386" s="6" t="s">
        <v>392</v>
      </c>
      <c r="B386" s="5">
        <v>655</v>
      </c>
      <c r="C386" s="5">
        <v>860</v>
      </c>
      <c r="D386" s="5">
        <v>1055</v>
      </c>
      <c r="E386" s="5">
        <v>1425</v>
      </c>
      <c r="F386" s="4">
        <f t="shared" si="11"/>
        <v>0.60350877192982455</v>
      </c>
      <c r="G386" s="180">
        <f t="shared" si="13"/>
        <v>0.45964912280701753</v>
      </c>
    </row>
    <row r="387" spans="1:7" x14ac:dyDescent="0.3">
      <c r="A387" s="6" t="s">
        <v>393</v>
      </c>
      <c r="B387" s="5">
        <v>2370</v>
      </c>
      <c r="C387" s="5">
        <v>4655</v>
      </c>
      <c r="D387" s="5">
        <v>7505</v>
      </c>
      <c r="E387" s="5">
        <v>13370</v>
      </c>
      <c r="F387" s="4">
        <f t="shared" si="11"/>
        <v>0.34816753926701571</v>
      </c>
      <c r="G387" s="180">
        <f t="shared" si="13"/>
        <v>0.17726252804786835</v>
      </c>
    </row>
    <row r="388" spans="1:7" x14ac:dyDescent="0.3">
      <c r="A388" s="6" t="s">
        <v>394</v>
      </c>
      <c r="B388" s="5">
        <v>1540</v>
      </c>
      <c r="C388" s="5">
        <v>2210</v>
      </c>
      <c r="D388" s="5">
        <v>2425</v>
      </c>
      <c r="E388" s="5">
        <v>2950</v>
      </c>
      <c r="F388" s="4">
        <f t="shared" si="11"/>
        <v>0.74915254237288131</v>
      </c>
      <c r="G388" s="180">
        <f t="shared" si="13"/>
        <v>0.52203389830508473</v>
      </c>
    </row>
    <row r="389" spans="1:7" x14ac:dyDescent="0.3">
      <c r="A389" s="6" t="s">
        <v>395</v>
      </c>
      <c r="B389" s="5">
        <v>460</v>
      </c>
      <c r="C389" s="5">
        <v>795</v>
      </c>
      <c r="D389" s="5">
        <v>1045</v>
      </c>
      <c r="E389" s="5">
        <v>1575</v>
      </c>
      <c r="F389" s="4">
        <f t="shared" ref="F389:F441" si="14">C389/E389</f>
        <v>0.50476190476190474</v>
      </c>
      <c r="G389" s="180">
        <f t="shared" si="13"/>
        <v>0.29206349206349208</v>
      </c>
    </row>
    <row r="390" spans="1:7" x14ac:dyDescent="0.3">
      <c r="A390" s="6" t="s">
        <v>396</v>
      </c>
      <c r="B390" s="5">
        <v>785</v>
      </c>
      <c r="C390" s="5">
        <v>1045</v>
      </c>
      <c r="D390" s="5">
        <v>1405</v>
      </c>
      <c r="E390" s="5">
        <v>2110</v>
      </c>
      <c r="F390" s="4">
        <f t="shared" si="14"/>
        <v>0.49526066350710901</v>
      </c>
      <c r="G390" s="180">
        <f t="shared" si="13"/>
        <v>0.37203791469194314</v>
      </c>
    </row>
    <row r="391" spans="1:7" x14ac:dyDescent="0.3">
      <c r="A391" s="6" t="s">
        <v>397</v>
      </c>
      <c r="B391" s="5">
        <v>980</v>
      </c>
      <c r="C391" s="5">
        <v>1545</v>
      </c>
      <c r="D391" s="5">
        <v>2055</v>
      </c>
      <c r="E391" s="5">
        <v>2905</v>
      </c>
      <c r="F391" s="4">
        <f t="shared" si="14"/>
        <v>0.53184165232358005</v>
      </c>
      <c r="G391" s="180">
        <f t="shared" si="13"/>
        <v>0.33734939759036142</v>
      </c>
    </row>
    <row r="392" spans="1:7" x14ac:dyDescent="0.3">
      <c r="A392" s="6" t="s">
        <v>398</v>
      </c>
      <c r="B392" s="5">
        <v>1385</v>
      </c>
      <c r="C392" s="5">
        <v>2200</v>
      </c>
      <c r="D392" s="5">
        <v>3270</v>
      </c>
      <c r="E392" s="5">
        <v>4560</v>
      </c>
      <c r="F392" s="4">
        <f t="shared" si="14"/>
        <v>0.48245614035087719</v>
      </c>
      <c r="G392" s="180">
        <f t="shared" si="13"/>
        <v>0.30372807017543857</v>
      </c>
    </row>
    <row r="393" spans="1:7" x14ac:dyDescent="0.3">
      <c r="A393" s="6" t="s">
        <v>399</v>
      </c>
      <c r="B393" s="5">
        <v>320</v>
      </c>
      <c r="C393" s="5">
        <v>575</v>
      </c>
      <c r="D393" s="5">
        <v>950</v>
      </c>
      <c r="E393" s="5">
        <v>1275</v>
      </c>
      <c r="F393" s="4">
        <f t="shared" si="14"/>
        <v>0.45098039215686275</v>
      </c>
      <c r="G393" s="180">
        <f t="shared" si="13"/>
        <v>0.25098039215686274</v>
      </c>
    </row>
    <row r="394" spans="1:7" x14ac:dyDescent="0.3">
      <c r="A394" s="6" t="s">
        <v>400</v>
      </c>
      <c r="B394" s="5">
        <v>530</v>
      </c>
      <c r="C394" s="5">
        <v>795</v>
      </c>
      <c r="D394" s="5">
        <v>1380</v>
      </c>
      <c r="E394" s="5">
        <v>2130</v>
      </c>
      <c r="F394" s="4">
        <f t="shared" si="14"/>
        <v>0.37323943661971831</v>
      </c>
      <c r="G394" s="180">
        <f t="shared" si="13"/>
        <v>0.24882629107981222</v>
      </c>
    </row>
    <row r="395" spans="1:7" x14ac:dyDescent="0.3">
      <c r="A395" s="6" t="s">
        <v>402</v>
      </c>
      <c r="B395" s="5">
        <v>4950</v>
      </c>
      <c r="C395" s="5">
        <v>8960</v>
      </c>
      <c r="D395" s="5">
        <v>19565</v>
      </c>
      <c r="E395" s="5">
        <v>41740</v>
      </c>
      <c r="F395" s="4">
        <f t="shared" si="14"/>
        <v>0.21466219453761379</v>
      </c>
      <c r="G395" s="180">
        <f t="shared" si="13"/>
        <v>0.11859127934834691</v>
      </c>
    </row>
    <row r="396" spans="1:7" x14ac:dyDescent="0.3">
      <c r="A396" s="6" t="s">
        <v>401</v>
      </c>
      <c r="B396" s="5">
        <v>6805</v>
      </c>
      <c r="C396" s="5">
        <v>10260</v>
      </c>
      <c r="D396" s="5">
        <v>13495</v>
      </c>
      <c r="E396" s="5">
        <v>16190</v>
      </c>
      <c r="F396" s="4">
        <f t="shared" si="14"/>
        <v>0.63372452130945023</v>
      </c>
      <c r="G396" s="180">
        <f t="shared" si="13"/>
        <v>0.42032118591723289</v>
      </c>
    </row>
    <row r="397" spans="1:7" x14ac:dyDescent="0.3">
      <c r="A397" s="6" t="s">
        <v>376</v>
      </c>
      <c r="B397" s="5">
        <v>280</v>
      </c>
      <c r="C397" s="5">
        <v>415</v>
      </c>
      <c r="D397" s="5">
        <v>570</v>
      </c>
      <c r="E397" s="5">
        <v>905</v>
      </c>
      <c r="F397" s="4">
        <f t="shared" si="14"/>
        <v>0.4585635359116022</v>
      </c>
      <c r="G397" s="180">
        <f t="shared" si="13"/>
        <v>0.30939226519337015</v>
      </c>
    </row>
    <row r="398" spans="1:7" x14ac:dyDescent="0.3">
      <c r="A398" s="6" t="s">
        <v>403</v>
      </c>
      <c r="B398" s="5">
        <v>160</v>
      </c>
      <c r="C398" s="5">
        <v>230</v>
      </c>
      <c r="D398" s="5">
        <v>295</v>
      </c>
      <c r="E398" s="5">
        <v>545</v>
      </c>
      <c r="F398" s="4">
        <f t="shared" si="14"/>
        <v>0.42201834862385323</v>
      </c>
      <c r="G398" s="180">
        <f t="shared" si="13"/>
        <v>0.29357798165137616</v>
      </c>
    </row>
    <row r="399" spans="1:7" x14ac:dyDescent="0.3">
      <c r="A399" s="6" t="s">
        <v>404</v>
      </c>
      <c r="B399" s="5">
        <v>125</v>
      </c>
      <c r="C399" s="5">
        <v>245</v>
      </c>
      <c r="D399" s="5">
        <v>315</v>
      </c>
      <c r="E399" s="5">
        <v>390</v>
      </c>
      <c r="F399" s="4">
        <f t="shared" si="14"/>
        <v>0.62820512820512819</v>
      </c>
      <c r="G399" s="180">
        <f t="shared" si="13"/>
        <v>0.32051282051282054</v>
      </c>
    </row>
    <row r="400" spans="1:7" x14ac:dyDescent="0.3">
      <c r="A400" s="6" t="s">
        <v>405</v>
      </c>
      <c r="B400" s="5">
        <v>200</v>
      </c>
      <c r="C400" s="5">
        <v>255</v>
      </c>
      <c r="D400" s="5">
        <v>420</v>
      </c>
      <c r="E400" s="5">
        <v>600</v>
      </c>
      <c r="F400" s="4">
        <f t="shared" si="14"/>
        <v>0.42499999999999999</v>
      </c>
      <c r="G400" s="180">
        <f t="shared" si="13"/>
        <v>0.33333333333333331</v>
      </c>
    </row>
    <row r="401" spans="1:7" x14ac:dyDescent="0.3">
      <c r="A401" s="6" t="s">
        <v>406</v>
      </c>
      <c r="B401" s="5">
        <v>890</v>
      </c>
      <c r="C401" s="5">
        <v>1205</v>
      </c>
      <c r="D401" s="5">
        <v>1585</v>
      </c>
      <c r="E401" s="5">
        <v>2305</v>
      </c>
      <c r="F401" s="4">
        <f t="shared" si="14"/>
        <v>0.52277657266811284</v>
      </c>
      <c r="G401" s="180">
        <f t="shared" si="13"/>
        <v>0.38611713665943603</v>
      </c>
    </row>
    <row r="402" spans="1:7" x14ac:dyDescent="0.3">
      <c r="A402" s="6" t="s">
        <v>407</v>
      </c>
      <c r="B402" s="5">
        <v>1510</v>
      </c>
      <c r="C402" s="5">
        <v>2505</v>
      </c>
      <c r="D402" s="5">
        <v>3790</v>
      </c>
      <c r="E402" s="5">
        <v>5700</v>
      </c>
      <c r="F402" s="4">
        <f t="shared" si="14"/>
        <v>0.43947368421052629</v>
      </c>
      <c r="G402" s="180">
        <f t="shared" si="13"/>
        <v>0.26491228070175438</v>
      </c>
    </row>
    <row r="403" spans="1:7" x14ac:dyDescent="0.3">
      <c r="A403" s="6" t="s">
        <v>408</v>
      </c>
      <c r="B403" s="5">
        <v>740</v>
      </c>
      <c r="C403" s="5">
        <v>1295</v>
      </c>
      <c r="D403" s="5">
        <v>1800</v>
      </c>
      <c r="E403" s="5">
        <v>2225</v>
      </c>
      <c r="F403" s="4">
        <f t="shared" si="14"/>
        <v>0.58202247191011236</v>
      </c>
      <c r="G403" s="180">
        <f t="shared" si="13"/>
        <v>0.33258426966292137</v>
      </c>
    </row>
    <row r="404" spans="1:7" x14ac:dyDescent="0.3">
      <c r="A404" s="6" t="s">
        <v>409</v>
      </c>
      <c r="B404" s="5">
        <v>560</v>
      </c>
      <c r="C404" s="5">
        <v>755</v>
      </c>
      <c r="D404" s="5">
        <v>910</v>
      </c>
      <c r="E404" s="5">
        <v>1250</v>
      </c>
      <c r="F404" s="4">
        <f t="shared" si="14"/>
        <v>0.60399999999999998</v>
      </c>
      <c r="G404" s="180">
        <f t="shared" si="13"/>
        <v>0.44800000000000001</v>
      </c>
    </row>
    <row r="405" spans="1:7" x14ac:dyDescent="0.3">
      <c r="A405" s="6" t="s">
        <v>410</v>
      </c>
      <c r="B405" s="5">
        <v>270</v>
      </c>
      <c r="C405" s="5">
        <v>530</v>
      </c>
      <c r="D405" s="5">
        <v>795</v>
      </c>
      <c r="E405" s="5">
        <v>1280</v>
      </c>
      <c r="F405" s="4">
        <f t="shared" si="14"/>
        <v>0.4140625</v>
      </c>
      <c r="G405" s="180">
        <f t="shared" si="13"/>
        <v>0.2109375</v>
      </c>
    </row>
    <row r="406" spans="1:7" x14ac:dyDescent="0.3">
      <c r="A406" s="6" t="s">
        <v>411</v>
      </c>
      <c r="B406" s="5">
        <v>740</v>
      </c>
      <c r="C406" s="5">
        <v>1945</v>
      </c>
      <c r="D406" s="5">
        <v>2960</v>
      </c>
      <c r="E406" s="5">
        <v>6115</v>
      </c>
      <c r="F406" s="4">
        <f t="shared" si="14"/>
        <v>0.31807031888798037</v>
      </c>
      <c r="G406" s="180">
        <f t="shared" si="13"/>
        <v>0.12101390024529844</v>
      </c>
    </row>
    <row r="407" spans="1:7" x14ac:dyDescent="0.3">
      <c r="A407" s="6" t="s">
        <v>412</v>
      </c>
      <c r="B407" s="5">
        <v>135</v>
      </c>
      <c r="C407" s="5">
        <v>195</v>
      </c>
      <c r="D407" s="5">
        <v>500</v>
      </c>
      <c r="E407" s="5">
        <v>1625</v>
      </c>
      <c r="F407" s="4">
        <f t="shared" si="14"/>
        <v>0.12</v>
      </c>
      <c r="G407" s="180">
        <f t="shared" si="13"/>
        <v>8.3076923076923076E-2</v>
      </c>
    </row>
    <row r="408" spans="1:7" x14ac:dyDescent="0.3">
      <c r="A408" s="6" t="s">
        <v>413</v>
      </c>
      <c r="B408" s="5">
        <v>760</v>
      </c>
      <c r="C408" s="5">
        <v>895</v>
      </c>
      <c r="D408" s="5">
        <v>1060</v>
      </c>
      <c r="E408" s="5">
        <v>1505</v>
      </c>
      <c r="F408" s="4">
        <f t="shared" si="14"/>
        <v>0.59468438538205981</v>
      </c>
      <c r="G408" s="180">
        <f t="shared" si="13"/>
        <v>0.50498338870431891</v>
      </c>
    </row>
    <row r="409" spans="1:7" x14ac:dyDescent="0.3">
      <c r="A409" s="6" t="s">
        <v>414</v>
      </c>
      <c r="B409" s="5">
        <v>290</v>
      </c>
      <c r="C409" s="5">
        <v>335</v>
      </c>
      <c r="D409" s="5">
        <v>375</v>
      </c>
      <c r="E409" s="5">
        <v>455</v>
      </c>
      <c r="F409" s="4">
        <f t="shared" si="14"/>
        <v>0.73626373626373631</v>
      </c>
      <c r="G409" s="180">
        <f t="shared" si="13"/>
        <v>0.63736263736263732</v>
      </c>
    </row>
    <row r="410" spans="1:7" x14ac:dyDescent="0.3">
      <c r="A410" s="6" t="s">
        <v>415</v>
      </c>
      <c r="B410" s="5">
        <v>90</v>
      </c>
      <c r="C410" s="5">
        <v>165</v>
      </c>
      <c r="D410" s="5">
        <v>405</v>
      </c>
      <c r="E410" s="5">
        <v>575</v>
      </c>
      <c r="F410" s="4">
        <f t="shared" si="14"/>
        <v>0.28695652173913044</v>
      </c>
      <c r="G410" s="180">
        <f t="shared" si="13"/>
        <v>0.15652173913043479</v>
      </c>
    </row>
    <row r="411" spans="1:7" x14ac:dyDescent="0.3">
      <c r="A411" s="6" t="s">
        <v>416</v>
      </c>
      <c r="B411" s="5">
        <v>285</v>
      </c>
      <c r="C411" s="5">
        <v>610</v>
      </c>
      <c r="D411" s="5">
        <v>1050</v>
      </c>
      <c r="E411" s="5">
        <v>1805</v>
      </c>
      <c r="F411" s="4">
        <f t="shared" si="14"/>
        <v>0.33795013850415512</v>
      </c>
      <c r="G411" s="180">
        <f t="shared" si="13"/>
        <v>0.15789473684210525</v>
      </c>
    </row>
    <row r="412" spans="1:7" x14ac:dyDescent="0.3">
      <c r="A412" s="6" t="s">
        <v>417</v>
      </c>
      <c r="B412" s="5">
        <v>1225</v>
      </c>
      <c r="C412" s="5">
        <v>2025</v>
      </c>
      <c r="D412" s="5">
        <v>2690</v>
      </c>
      <c r="E412" s="5">
        <v>3700</v>
      </c>
      <c r="F412" s="4">
        <f t="shared" si="14"/>
        <v>0.54729729729729726</v>
      </c>
      <c r="G412" s="180">
        <f t="shared" si="13"/>
        <v>0.33108108108108109</v>
      </c>
    </row>
    <row r="413" spans="1:7" x14ac:dyDescent="0.3">
      <c r="A413" s="6" t="s">
        <v>418</v>
      </c>
      <c r="B413" s="5">
        <v>215</v>
      </c>
      <c r="C413" s="5">
        <v>405</v>
      </c>
      <c r="D413" s="5">
        <v>510</v>
      </c>
      <c r="E413" s="5">
        <v>880</v>
      </c>
      <c r="F413" s="4">
        <f t="shared" si="14"/>
        <v>0.46022727272727271</v>
      </c>
      <c r="G413" s="180">
        <f t="shared" si="13"/>
        <v>0.24431818181818182</v>
      </c>
    </row>
    <row r="414" spans="1:7" x14ac:dyDescent="0.3">
      <c r="A414" s="6" t="s">
        <v>419</v>
      </c>
      <c r="B414" s="5">
        <v>180</v>
      </c>
      <c r="C414" s="5">
        <v>375</v>
      </c>
      <c r="D414" s="5">
        <v>545</v>
      </c>
      <c r="E414" s="5">
        <v>780</v>
      </c>
      <c r="F414" s="4">
        <f t="shared" si="14"/>
        <v>0.48076923076923078</v>
      </c>
      <c r="G414" s="180">
        <f t="shared" si="13"/>
        <v>0.23076923076923078</v>
      </c>
    </row>
    <row r="415" spans="1:7" x14ac:dyDescent="0.3">
      <c r="A415" s="6" t="s">
        <v>420</v>
      </c>
      <c r="B415" s="5">
        <v>380</v>
      </c>
      <c r="C415" s="5">
        <v>815</v>
      </c>
      <c r="D415" s="5">
        <v>1220</v>
      </c>
      <c r="E415" s="5">
        <v>1830</v>
      </c>
      <c r="F415" s="4">
        <f t="shared" si="14"/>
        <v>0.4453551912568306</v>
      </c>
      <c r="G415" s="180">
        <f t="shared" si="13"/>
        <v>0.20765027322404372</v>
      </c>
    </row>
    <row r="416" spans="1:7" x14ac:dyDescent="0.3">
      <c r="A416" s="6" t="s">
        <v>421</v>
      </c>
      <c r="B416" s="5">
        <v>4400</v>
      </c>
      <c r="C416" s="5">
        <v>7820</v>
      </c>
      <c r="D416" s="5">
        <v>11530</v>
      </c>
      <c r="E416" s="5">
        <v>19785</v>
      </c>
      <c r="F416" s="4">
        <f t="shared" si="14"/>
        <v>0.39524892595400557</v>
      </c>
      <c r="G416" s="180">
        <f t="shared" si="13"/>
        <v>0.22239070002527167</v>
      </c>
    </row>
    <row r="417" spans="1:7" x14ac:dyDescent="0.3">
      <c r="A417" s="6" t="s">
        <v>422</v>
      </c>
      <c r="B417" s="5">
        <v>165</v>
      </c>
      <c r="C417" s="5">
        <v>290</v>
      </c>
      <c r="D417" s="5">
        <v>700</v>
      </c>
      <c r="E417" s="5">
        <v>1655</v>
      </c>
      <c r="F417" s="4">
        <f t="shared" si="14"/>
        <v>0.17522658610271905</v>
      </c>
      <c r="G417" s="180">
        <f t="shared" si="13"/>
        <v>9.9697885196374625E-2</v>
      </c>
    </row>
    <row r="418" spans="1:7" x14ac:dyDescent="0.3">
      <c r="A418" s="6" t="s">
        <v>423</v>
      </c>
      <c r="B418" s="5">
        <v>1080</v>
      </c>
      <c r="C418" s="5">
        <v>1565</v>
      </c>
      <c r="D418" s="5">
        <v>2230</v>
      </c>
      <c r="E418" s="5">
        <v>3425</v>
      </c>
      <c r="F418" s="4">
        <f t="shared" si="14"/>
        <v>0.45693430656934308</v>
      </c>
      <c r="G418" s="180">
        <f t="shared" si="13"/>
        <v>0.31532846715328466</v>
      </c>
    </row>
    <row r="419" spans="1:7" x14ac:dyDescent="0.3">
      <c r="A419" s="6" t="s">
        <v>424</v>
      </c>
      <c r="B419" s="5">
        <v>3565</v>
      </c>
      <c r="C419" s="5">
        <v>5645</v>
      </c>
      <c r="D419" s="5">
        <v>6935</v>
      </c>
      <c r="E419" s="5">
        <v>10045</v>
      </c>
      <c r="F419" s="4">
        <f t="shared" si="14"/>
        <v>0.56197112991538078</v>
      </c>
      <c r="G419" s="180">
        <f t="shared" si="13"/>
        <v>0.35490293678446988</v>
      </c>
    </row>
    <row r="420" spans="1:7" x14ac:dyDescent="0.3">
      <c r="A420" s="6" t="s">
        <v>425</v>
      </c>
      <c r="B420" s="5">
        <v>130</v>
      </c>
      <c r="C420" s="5">
        <v>260</v>
      </c>
      <c r="D420" s="5">
        <v>380</v>
      </c>
      <c r="E420" s="5">
        <v>420</v>
      </c>
      <c r="F420" s="4">
        <f t="shared" si="14"/>
        <v>0.61904761904761907</v>
      </c>
      <c r="G420" s="180">
        <f t="shared" si="13"/>
        <v>0.30952380952380953</v>
      </c>
    </row>
    <row r="421" spans="1:7" x14ac:dyDescent="0.3">
      <c r="A421" s="6" t="s">
        <v>426</v>
      </c>
      <c r="B421" s="5">
        <v>20</v>
      </c>
      <c r="C421" s="5">
        <v>30</v>
      </c>
      <c r="D421" s="5">
        <v>75</v>
      </c>
      <c r="E421" s="5">
        <v>140</v>
      </c>
      <c r="F421" s="4">
        <f t="shared" si="14"/>
        <v>0.21428571428571427</v>
      </c>
      <c r="G421" s="180">
        <f t="shared" si="13"/>
        <v>0.14285714285714285</v>
      </c>
    </row>
    <row r="422" spans="1:7" x14ac:dyDescent="0.3">
      <c r="A422" s="6" t="s">
        <v>427</v>
      </c>
      <c r="B422" s="5">
        <v>385</v>
      </c>
      <c r="C422" s="5">
        <v>785</v>
      </c>
      <c r="D422" s="5">
        <v>1150</v>
      </c>
      <c r="E422" s="5">
        <v>1930</v>
      </c>
      <c r="F422" s="4">
        <f t="shared" si="14"/>
        <v>0.40673575129533679</v>
      </c>
      <c r="G422" s="180">
        <f t="shared" si="13"/>
        <v>0.19948186528497408</v>
      </c>
    </row>
    <row r="423" spans="1:7" x14ac:dyDescent="0.3">
      <c r="A423" s="6" t="s">
        <v>428</v>
      </c>
      <c r="B423" s="5">
        <v>145</v>
      </c>
      <c r="C423" s="5">
        <v>375</v>
      </c>
      <c r="D423" s="5">
        <v>585</v>
      </c>
      <c r="E423" s="5">
        <v>1810</v>
      </c>
      <c r="F423" s="4">
        <f t="shared" si="14"/>
        <v>0.20718232044198895</v>
      </c>
      <c r="G423" s="180">
        <f t="shared" si="13"/>
        <v>8.0110497237569064E-2</v>
      </c>
    </row>
    <row r="424" spans="1:7" x14ac:dyDescent="0.3">
      <c r="A424" s="6" t="s">
        <v>429</v>
      </c>
      <c r="B424" s="5">
        <v>495</v>
      </c>
      <c r="C424" s="5">
        <v>700</v>
      </c>
      <c r="D424" s="5">
        <v>820</v>
      </c>
      <c r="E424" s="5">
        <v>1155</v>
      </c>
      <c r="F424" s="4">
        <f t="shared" si="14"/>
        <v>0.60606060606060608</v>
      </c>
      <c r="G424" s="180">
        <f t="shared" si="13"/>
        <v>0.42857142857142855</v>
      </c>
    </row>
    <row r="425" spans="1:7" x14ac:dyDescent="0.3">
      <c r="A425" s="6" t="s">
        <v>430</v>
      </c>
      <c r="B425" s="5">
        <v>235</v>
      </c>
      <c r="C425" s="5">
        <v>340</v>
      </c>
      <c r="D425" s="5">
        <v>475</v>
      </c>
      <c r="E425" s="5">
        <v>660</v>
      </c>
      <c r="F425" s="4">
        <f t="shared" si="14"/>
        <v>0.51515151515151514</v>
      </c>
      <c r="G425" s="180">
        <f t="shared" si="13"/>
        <v>0.35606060606060608</v>
      </c>
    </row>
    <row r="426" spans="1:7" x14ac:dyDescent="0.3">
      <c r="A426" s="6" t="s">
        <v>431</v>
      </c>
      <c r="B426" s="5">
        <v>330</v>
      </c>
      <c r="C426" s="5">
        <v>435</v>
      </c>
      <c r="D426" s="5">
        <v>540</v>
      </c>
      <c r="E426" s="5">
        <v>780</v>
      </c>
      <c r="F426" s="4">
        <f t="shared" si="14"/>
        <v>0.55769230769230771</v>
      </c>
      <c r="G426" s="180">
        <f t="shared" si="13"/>
        <v>0.42307692307692307</v>
      </c>
    </row>
    <row r="427" spans="1:7" x14ac:dyDescent="0.3">
      <c r="A427" s="6" t="s">
        <v>432</v>
      </c>
      <c r="B427" s="5">
        <v>625</v>
      </c>
      <c r="C427" s="5">
        <v>1090</v>
      </c>
      <c r="D427" s="5">
        <v>1455</v>
      </c>
      <c r="E427" s="5">
        <v>1700</v>
      </c>
      <c r="F427" s="4">
        <f t="shared" si="14"/>
        <v>0.64117647058823535</v>
      </c>
      <c r="G427" s="180">
        <f t="shared" si="13"/>
        <v>0.36764705882352944</v>
      </c>
    </row>
    <row r="428" spans="1:7" x14ac:dyDescent="0.3">
      <c r="A428" s="6" t="s">
        <v>433</v>
      </c>
      <c r="B428" s="5">
        <v>960</v>
      </c>
      <c r="C428" s="5">
        <v>1635</v>
      </c>
      <c r="D428" s="5">
        <v>2800</v>
      </c>
      <c r="E428" s="5">
        <v>3960</v>
      </c>
      <c r="F428" s="4">
        <f t="shared" si="14"/>
        <v>0.4128787878787879</v>
      </c>
      <c r="G428" s="180">
        <f t="shared" si="13"/>
        <v>0.24242424242424243</v>
      </c>
    </row>
    <row r="429" spans="1:7" x14ac:dyDescent="0.3">
      <c r="A429" s="6" t="s">
        <v>434</v>
      </c>
      <c r="B429" s="5">
        <v>790</v>
      </c>
      <c r="C429" s="5">
        <v>920</v>
      </c>
      <c r="D429" s="5">
        <v>1460</v>
      </c>
      <c r="E429" s="5">
        <v>2100</v>
      </c>
      <c r="F429" s="4">
        <f t="shared" si="14"/>
        <v>0.43809523809523809</v>
      </c>
      <c r="G429" s="180">
        <f t="shared" si="13"/>
        <v>0.37619047619047619</v>
      </c>
    </row>
    <row r="430" spans="1:7" x14ac:dyDescent="0.3">
      <c r="A430" s="6" t="s">
        <v>435</v>
      </c>
      <c r="B430" s="5">
        <v>1150</v>
      </c>
      <c r="C430" s="5">
        <v>1715</v>
      </c>
      <c r="D430" s="5">
        <v>2095</v>
      </c>
      <c r="E430" s="5">
        <v>2510</v>
      </c>
      <c r="F430" s="4">
        <f t="shared" si="14"/>
        <v>0.68326693227091628</v>
      </c>
      <c r="G430" s="180">
        <f t="shared" si="13"/>
        <v>0.45816733067729082</v>
      </c>
    </row>
    <row r="431" spans="1:7" x14ac:dyDescent="0.3">
      <c r="A431" s="6" t="s">
        <v>436</v>
      </c>
      <c r="B431" s="5">
        <v>1605</v>
      </c>
      <c r="C431" s="5">
        <v>2155</v>
      </c>
      <c r="D431" s="5">
        <v>2905</v>
      </c>
      <c r="E431" s="5">
        <v>3585</v>
      </c>
      <c r="F431" s="4">
        <f t="shared" si="14"/>
        <v>0.60111576011157597</v>
      </c>
      <c r="G431" s="180">
        <f t="shared" ref="G431:G441" si="15">B431/E431</f>
        <v>0.44769874476987448</v>
      </c>
    </row>
    <row r="432" spans="1:7" x14ac:dyDescent="0.3">
      <c r="A432" s="6" t="s">
        <v>437</v>
      </c>
      <c r="B432" s="5">
        <v>1675</v>
      </c>
      <c r="C432" s="5">
        <v>3175</v>
      </c>
      <c r="D432" s="5">
        <v>6875</v>
      </c>
      <c r="E432" s="5">
        <v>12260</v>
      </c>
      <c r="F432" s="4">
        <f t="shared" si="14"/>
        <v>0.25897226753670471</v>
      </c>
      <c r="G432" s="180">
        <f t="shared" si="15"/>
        <v>0.1366231647634584</v>
      </c>
    </row>
    <row r="433" spans="1:7" x14ac:dyDescent="0.3">
      <c r="A433" s="6" t="s">
        <v>438</v>
      </c>
      <c r="B433" s="5">
        <v>630</v>
      </c>
      <c r="C433" s="5">
        <v>935</v>
      </c>
      <c r="D433" s="5">
        <v>1420</v>
      </c>
      <c r="E433" s="5">
        <v>2395</v>
      </c>
      <c r="F433" s="4">
        <f t="shared" si="14"/>
        <v>0.39039665970772441</v>
      </c>
      <c r="G433" s="180">
        <f t="shared" si="15"/>
        <v>0.26304801670146138</v>
      </c>
    </row>
    <row r="434" spans="1:7" x14ac:dyDescent="0.3">
      <c r="A434" s="6" t="s">
        <v>439</v>
      </c>
      <c r="B434" s="5">
        <v>265</v>
      </c>
      <c r="C434" s="5">
        <v>370</v>
      </c>
      <c r="D434" s="5">
        <v>460</v>
      </c>
      <c r="E434" s="5">
        <v>765</v>
      </c>
      <c r="F434" s="4">
        <f t="shared" si="14"/>
        <v>0.48366013071895425</v>
      </c>
      <c r="G434" s="180">
        <f t="shared" si="15"/>
        <v>0.34640522875816993</v>
      </c>
    </row>
    <row r="435" spans="1:7" x14ac:dyDescent="0.3">
      <c r="A435" s="6" t="s">
        <v>440</v>
      </c>
      <c r="B435" s="5">
        <v>475</v>
      </c>
      <c r="C435" s="5">
        <v>740</v>
      </c>
      <c r="D435" s="5">
        <v>1215</v>
      </c>
      <c r="E435" s="5">
        <v>1965</v>
      </c>
      <c r="F435" s="4">
        <f t="shared" si="14"/>
        <v>0.37659033078880405</v>
      </c>
      <c r="G435" s="180">
        <f t="shared" si="15"/>
        <v>0.24173027989821882</v>
      </c>
    </row>
    <row r="436" spans="1:7" x14ac:dyDescent="0.3">
      <c r="A436" s="6" t="s">
        <v>441</v>
      </c>
      <c r="B436" s="5">
        <v>105</v>
      </c>
      <c r="C436" s="5">
        <v>205</v>
      </c>
      <c r="D436" s="5">
        <v>370</v>
      </c>
      <c r="E436" s="5">
        <v>535</v>
      </c>
      <c r="F436" s="4">
        <f t="shared" si="14"/>
        <v>0.38317757009345793</v>
      </c>
      <c r="G436" s="180">
        <f t="shared" si="15"/>
        <v>0.19626168224299065</v>
      </c>
    </row>
    <row r="437" spans="1:7" x14ac:dyDescent="0.3">
      <c r="A437" s="6" t="s">
        <v>442</v>
      </c>
      <c r="B437" s="5">
        <v>2010</v>
      </c>
      <c r="C437" s="5">
        <v>3460</v>
      </c>
      <c r="D437" s="5">
        <v>5325</v>
      </c>
      <c r="E437" s="5">
        <v>8470</v>
      </c>
      <c r="F437" s="4">
        <f t="shared" si="14"/>
        <v>0.40850059031877212</v>
      </c>
      <c r="G437" s="180">
        <f t="shared" si="15"/>
        <v>0.23730814639905548</v>
      </c>
    </row>
    <row r="438" spans="1:7" x14ac:dyDescent="0.3">
      <c r="A438" s="6" t="s">
        <v>443</v>
      </c>
      <c r="B438" s="5">
        <v>395</v>
      </c>
      <c r="C438" s="5">
        <v>625</v>
      </c>
      <c r="D438" s="5">
        <v>850</v>
      </c>
      <c r="E438" s="5">
        <v>1125</v>
      </c>
      <c r="F438" s="4">
        <f t="shared" si="14"/>
        <v>0.55555555555555558</v>
      </c>
      <c r="G438" s="180">
        <f t="shared" si="15"/>
        <v>0.3511111111111111</v>
      </c>
    </row>
    <row r="439" spans="1:7" x14ac:dyDescent="0.3">
      <c r="A439" s="6" t="s">
        <v>444</v>
      </c>
      <c r="B439" s="5">
        <v>1220</v>
      </c>
      <c r="C439" s="5">
        <v>1995</v>
      </c>
      <c r="D439" s="5">
        <v>2305</v>
      </c>
      <c r="E439" s="5">
        <v>2685</v>
      </c>
      <c r="F439" s="4">
        <f t="shared" si="14"/>
        <v>0.74301675977653636</v>
      </c>
      <c r="G439" s="180">
        <f t="shared" si="15"/>
        <v>0.4543761638733706</v>
      </c>
    </row>
    <row r="440" spans="1:7" x14ac:dyDescent="0.3">
      <c r="A440" s="6" t="s">
        <v>445</v>
      </c>
      <c r="B440" s="5">
        <v>40</v>
      </c>
      <c r="C440" s="5">
        <v>195</v>
      </c>
      <c r="D440" s="5">
        <v>275</v>
      </c>
      <c r="E440" s="5">
        <v>525</v>
      </c>
      <c r="F440" s="4">
        <f t="shared" si="14"/>
        <v>0.37142857142857144</v>
      </c>
      <c r="G440" s="180">
        <f t="shared" si="15"/>
        <v>7.6190476190476197E-2</v>
      </c>
    </row>
    <row r="441" spans="1:7" x14ac:dyDescent="0.3">
      <c r="A441" s="6" t="s">
        <v>446</v>
      </c>
      <c r="B441" s="5">
        <v>20</v>
      </c>
      <c r="C441" s="5">
        <v>70</v>
      </c>
      <c r="D441" s="5">
        <v>85</v>
      </c>
      <c r="E441" s="5">
        <v>220</v>
      </c>
      <c r="F441" s="4">
        <f t="shared" si="14"/>
        <v>0.31818181818181818</v>
      </c>
      <c r="G441" s="180">
        <f t="shared" si="15"/>
        <v>9.0909090909090912E-2</v>
      </c>
    </row>
  </sheetData>
  <conditionalFormatting sqref="A2:F450">
    <cfRule type="expression" dxfId="0" priority="1">
      <formula>$F2&gt;=0.51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D96"/>
  <sheetViews>
    <sheetView workbookViewId="0">
      <selection activeCell="B2" sqref="B2:B96"/>
    </sheetView>
  </sheetViews>
  <sheetFormatPr defaultColWidth="8.88671875" defaultRowHeight="13.2" x14ac:dyDescent="0.25"/>
  <cols>
    <col min="1" max="1" width="17.44140625" style="8" bestFit="1" customWidth="1"/>
    <col min="2" max="2" width="15" style="20" customWidth="1"/>
    <col min="3" max="16384" width="8.88671875" style="8"/>
  </cols>
  <sheetData>
    <row r="1" spans="1:4" s="33" customFormat="1" ht="39.6" x14ac:dyDescent="0.25">
      <c r="A1" s="71" t="s">
        <v>571</v>
      </c>
      <c r="B1" s="71" t="s">
        <v>1330</v>
      </c>
    </row>
    <row r="2" spans="1:4" ht="13.8" x14ac:dyDescent="0.3">
      <c r="A2" s="6" t="s">
        <v>8</v>
      </c>
      <c r="B2" s="106">
        <v>3.5000000000000003E-2</v>
      </c>
      <c r="D2" s="91"/>
    </row>
    <row r="3" spans="1:4" ht="13.8" x14ac:dyDescent="0.3">
      <c r="A3" s="6" t="s">
        <v>9</v>
      </c>
      <c r="B3" s="106">
        <v>3.5999999999999997E-2</v>
      </c>
      <c r="D3" s="91"/>
    </row>
    <row r="4" spans="1:4" ht="13.8" x14ac:dyDescent="0.3">
      <c r="A4" s="6" t="s">
        <v>10</v>
      </c>
      <c r="B4" s="106">
        <v>4.2999999999999997E-2</v>
      </c>
      <c r="D4" s="91"/>
    </row>
    <row r="5" spans="1:4" ht="13.8" x14ac:dyDescent="0.3">
      <c r="A5" s="6" t="s">
        <v>11</v>
      </c>
      <c r="B5" s="106">
        <v>5.2999999999999999E-2</v>
      </c>
      <c r="D5" s="91"/>
    </row>
    <row r="6" spans="1:4" ht="13.8" x14ac:dyDescent="0.3">
      <c r="A6" s="6" t="s">
        <v>12</v>
      </c>
      <c r="B6" s="106">
        <v>3.2000000000000001E-2</v>
      </c>
      <c r="D6" s="91"/>
    </row>
    <row r="7" spans="1:4" ht="13.8" x14ac:dyDescent="0.3">
      <c r="A7" s="6" t="s">
        <v>13</v>
      </c>
      <c r="B7" s="106">
        <v>3.6999999999999998E-2</v>
      </c>
      <c r="D7" s="91"/>
    </row>
    <row r="8" spans="1:4" ht="13.8" x14ac:dyDescent="0.3">
      <c r="A8" s="6" t="s">
        <v>14</v>
      </c>
      <c r="B8" s="106">
        <v>4.2999999999999997E-2</v>
      </c>
      <c r="D8" s="91"/>
    </row>
    <row r="9" spans="1:4" ht="13.8" x14ac:dyDescent="0.3">
      <c r="A9" s="6" t="s">
        <v>15</v>
      </c>
      <c r="B9" s="106">
        <v>3.1E-2</v>
      </c>
      <c r="D9" s="91"/>
    </row>
    <row r="10" spans="1:4" ht="13.8" x14ac:dyDescent="0.3">
      <c r="A10" s="6" t="s">
        <v>16</v>
      </c>
      <c r="B10" s="106">
        <v>4.2000000000000003E-2</v>
      </c>
      <c r="D10" s="91"/>
    </row>
    <row r="11" spans="1:4" ht="13.8" x14ac:dyDescent="0.3">
      <c r="A11" s="6" t="s">
        <v>17</v>
      </c>
      <c r="B11" s="106">
        <v>3.7999999999999999E-2</v>
      </c>
      <c r="D11" s="91"/>
    </row>
    <row r="12" spans="1:4" ht="13.8" x14ac:dyDescent="0.3">
      <c r="A12" s="6" t="s">
        <v>18</v>
      </c>
      <c r="B12" s="106">
        <v>2.8000000000000001E-2</v>
      </c>
      <c r="D12" s="91"/>
    </row>
    <row r="13" spans="1:4" ht="13.8" x14ac:dyDescent="0.3">
      <c r="A13" s="6" t="s">
        <v>19</v>
      </c>
      <c r="B13" s="106">
        <v>3.1E-2</v>
      </c>
      <c r="D13" s="91"/>
    </row>
    <row r="14" spans="1:4" ht="13.8" x14ac:dyDescent="0.3">
      <c r="A14" s="6" t="s">
        <v>20</v>
      </c>
      <c r="B14" s="106">
        <v>0.04</v>
      </c>
      <c r="D14" s="91"/>
    </row>
    <row r="15" spans="1:4" ht="13.8" x14ac:dyDescent="0.3">
      <c r="A15" s="6" t="s">
        <v>21</v>
      </c>
      <c r="B15" s="106">
        <v>4.8000000000000001E-2</v>
      </c>
      <c r="D15" s="91"/>
    </row>
    <row r="16" spans="1:4" ht="13.8" x14ac:dyDescent="0.3">
      <c r="A16" s="6" t="s">
        <v>22</v>
      </c>
      <c r="B16" s="106">
        <v>5.0999999999999997E-2</v>
      </c>
      <c r="D16" s="91"/>
    </row>
    <row r="17" spans="1:4" ht="13.8" x14ac:dyDescent="0.3">
      <c r="A17" s="6" t="s">
        <v>23</v>
      </c>
      <c r="B17" s="106">
        <v>3.5999999999999997E-2</v>
      </c>
      <c r="D17" s="91"/>
    </row>
    <row r="18" spans="1:4" ht="13.8" x14ac:dyDescent="0.3">
      <c r="A18" s="6" t="s">
        <v>24</v>
      </c>
      <c r="B18" s="106">
        <v>3.3000000000000002E-2</v>
      </c>
      <c r="D18" s="91"/>
    </row>
    <row r="19" spans="1:4" ht="13.8" x14ac:dyDescent="0.3">
      <c r="A19" s="6" t="s">
        <v>25</v>
      </c>
      <c r="B19" s="106">
        <v>4.3999999999999997E-2</v>
      </c>
      <c r="D19" s="91"/>
    </row>
    <row r="20" spans="1:4" ht="13.8" x14ac:dyDescent="0.3">
      <c r="A20" s="6" t="s">
        <v>26</v>
      </c>
      <c r="B20" s="106">
        <v>3.2000000000000001E-2</v>
      </c>
      <c r="D20" s="91"/>
    </row>
    <row r="21" spans="1:4" ht="13.8" x14ac:dyDescent="0.3">
      <c r="A21" s="6" t="s">
        <v>27</v>
      </c>
      <c r="B21" s="106">
        <v>4.9000000000000002E-2</v>
      </c>
      <c r="D21" s="91"/>
    </row>
    <row r="22" spans="1:4" ht="13.8" x14ac:dyDescent="0.3">
      <c r="A22" s="6" t="s">
        <v>28</v>
      </c>
      <c r="B22" s="106">
        <v>4.1000000000000002E-2</v>
      </c>
      <c r="D22" s="91"/>
    </row>
    <row r="23" spans="1:4" ht="13.8" x14ac:dyDescent="0.3">
      <c r="A23" s="6" t="s">
        <v>29</v>
      </c>
      <c r="B23" s="106">
        <v>0.03</v>
      </c>
      <c r="D23" s="91"/>
    </row>
    <row r="24" spans="1:4" ht="13.8" x14ac:dyDescent="0.3">
      <c r="A24" s="6" t="s">
        <v>30</v>
      </c>
      <c r="B24" s="106">
        <v>3.9E-2</v>
      </c>
      <c r="D24" s="91"/>
    </row>
    <row r="25" spans="1:4" ht="13.8" x14ac:dyDescent="0.3">
      <c r="A25" s="6" t="s">
        <v>31</v>
      </c>
      <c r="B25" s="106">
        <v>3.7999999999999999E-2</v>
      </c>
      <c r="D25" s="91"/>
    </row>
    <row r="26" spans="1:4" ht="13.8" x14ac:dyDescent="0.3">
      <c r="A26" s="6" t="s">
        <v>32</v>
      </c>
      <c r="B26" s="106">
        <v>3.9E-2</v>
      </c>
      <c r="D26" s="91"/>
    </row>
    <row r="27" spans="1:4" ht="13.8" x14ac:dyDescent="0.3">
      <c r="A27" s="6" t="s">
        <v>33</v>
      </c>
      <c r="B27" s="106">
        <v>3.5999999999999997E-2</v>
      </c>
      <c r="D27" s="91"/>
    </row>
    <row r="28" spans="1:4" ht="13.8" x14ac:dyDescent="0.3">
      <c r="A28" s="6" t="s">
        <v>34</v>
      </c>
      <c r="B28" s="106">
        <v>3.7999999999999999E-2</v>
      </c>
      <c r="D28" s="91"/>
    </row>
    <row r="29" spans="1:4" ht="13.8" x14ac:dyDescent="0.3">
      <c r="A29" s="6" t="s">
        <v>35</v>
      </c>
      <c r="B29" s="106">
        <v>3.5999999999999997E-2</v>
      </c>
      <c r="D29" s="91"/>
    </row>
    <row r="30" spans="1:4" ht="13.8" x14ac:dyDescent="0.3">
      <c r="A30" s="6" t="s">
        <v>36</v>
      </c>
      <c r="B30" s="106">
        <v>3.9E-2</v>
      </c>
      <c r="D30" s="91"/>
    </row>
    <row r="31" spans="1:4" ht="13.8" x14ac:dyDescent="0.3">
      <c r="A31" s="6" t="s">
        <v>37</v>
      </c>
      <c r="B31" s="106">
        <v>4.2000000000000003E-2</v>
      </c>
      <c r="D31" s="91"/>
    </row>
    <row r="32" spans="1:4" ht="13.8" x14ac:dyDescent="0.3">
      <c r="A32" s="6" t="s">
        <v>38</v>
      </c>
      <c r="B32" s="106">
        <v>4.8000000000000001E-2</v>
      </c>
      <c r="D32" s="91"/>
    </row>
    <row r="33" spans="1:4" ht="13.8" x14ac:dyDescent="0.3">
      <c r="A33" s="6" t="s">
        <v>39</v>
      </c>
      <c r="B33" s="106">
        <v>3.6999999999999998E-2</v>
      </c>
      <c r="D33" s="91"/>
    </row>
    <row r="34" spans="1:4" ht="13.8" x14ac:dyDescent="0.3">
      <c r="A34" s="6" t="s">
        <v>40</v>
      </c>
      <c r="B34" s="106">
        <v>3.5999999999999997E-2</v>
      </c>
      <c r="D34" s="91"/>
    </row>
    <row r="35" spans="1:4" ht="13.8" x14ac:dyDescent="0.3">
      <c r="A35" s="6" t="s">
        <v>41</v>
      </c>
      <c r="B35" s="106">
        <v>4.4999999999999998E-2</v>
      </c>
      <c r="D35" s="91"/>
    </row>
    <row r="36" spans="1:4" ht="13.8" x14ac:dyDescent="0.3">
      <c r="A36" s="6" t="s">
        <v>42</v>
      </c>
      <c r="B36" s="106">
        <v>4.9000000000000002E-2</v>
      </c>
      <c r="D36" s="91"/>
    </row>
    <row r="37" spans="1:4" ht="13.8" x14ac:dyDescent="0.3">
      <c r="A37" s="6" t="s">
        <v>43</v>
      </c>
      <c r="B37" s="106">
        <v>4.2000000000000003E-2</v>
      </c>
      <c r="D37" s="91"/>
    </row>
    <row r="38" spans="1:4" ht="13.8" x14ac:dyDescent="0.3">
      <c r="A38" s="6" t="s">
        <v>44</v>
      </c>
      <c r="B38" s="106">
        <v>4.1000000000000002E-2</v>
      </c>
      <c r="D38" s="91"/>
    </row>
    <row r="39" spans="1:4" ht="13.8" x14ac:dyDescent="0.3">
      <c r="A39" s="6" t="s">
        <v>45</v>
      </c>
      <c r="B39" s="106">
        <v>4.9000000000000002E-2</v>
      </c>
      <c r="D39" s="91"/>
    </row>
    <row r="40" spans="1:4" ht="13.8" x14ac:dyDescent="0.3">
      <c r="A40" s="6" t="s">
        <v>46</v>
      </c>
      <c r="B40" s="106">
        <v>3.9E-2</v>
      </c>
      <c r="D40" s="91"/>
    </row>
    <row r="41" spans="1:4" ht="13.8" x14ac:dyDescent="0.3">
      <c r="A41" s="6" t="s">
        <v>47</v>
      </c>
      <c r="B41" s="106">
        <v>3.9E-2</v>
      </c>
      <c r="D41" s="91"/>
    </row>
    <row r="42" spans="1:4" ht="13.8" x14ac:dyDescent="0.3">
      <c r="A42" s="6" t="s">
        <v>48</v>
      </c>
      <c r="B42" s="106">
        <v>0.03</v>
      </c>
      <c r="D42" s="91"/>
    </row>
    <row r="43" spans="1:4" ht="13.8" x14ac:dyDescent="0.3">
      <c r="A43" s="6" t="s">
        <v>49</v>
      </c>
      <c r="B43" s="106">
        <v>4.5999999999999999E-2</v>
      </c>
      <c r="D43" s="91"/>
    </row>
    <row r="44" spans="1:4" ht="13.8" x14ac:dyDescent="0.3">
      <c r="A44" s="6" t="s">
        <v>50</v>
      </c>
      <c r="B44" s="106">
        <v>3.5000000000000003E-2</v>
      </c>
      <c r="D44" s="91"/>
    </row>
    <row r="45" spans="1:4" ht="13.8" x14ac:dyDescent="0.3">
      <c r="A45" s="6" t="s">
        <v>51</v>
      </c>
      <c r="B45" s="106">
        <v>4.1000000000000002E-2</v>
      </c>
      <c r="D45" s="91"/>
    </row>
    <row r="46" spans="1:4" ht="13.8" x14ac:dyDescent="0.3">
      <c r="A46" s="6" t="s">
        <v>52</v>
      </c>
      <c r="B46" s="106">
        <v>3.7999999999999999E-2</v>
      </c>
      <c r="D46" s="91"/>
    </row>
    <row r="47" spans="1:4" ht="13.8" x14ac:dyDescent="0.3">
      <c r="A47" s="6" t="s">
        <v>53</v>
      </c>
      <c r="B47" s="106">
        <v>3.4000000000000002E-2</v>
      </c>
      <c r="D47" s="91"/>
    </row>
    <row r="48" spans="1:4" ht="13.8" x14ac:dyDescent="0.3">
      <c r="A48" s="6" t="s">
        <v>54</v>
      </c>
      <c r="B48" s="106">
        <v>0.03</v>
      </c>
      <c r="D48" s="91"/>
    </row>
    <row r="49" spans="1:4" ht="13.8" x14ac:dyDescent="0.3">
      <c r="A49" s="6" t="s">
        <v>55</v>
      </c>
      <c r="B49" s="106">
        <v>5.0999999999999997E-2</v>
      </c>
      <c r="D49" s="91"/>
    </row>
    <row r="50" spans="1:4" ht="13.8" x14ac:dyDescent="0.3">
      <c r="A50" s="6" t="s">
        <v>56</v>
      </c>
      <c r="B50" s="106">
        <v>5.1999999999999998E-2</v>
      </c>
      <c r="D50" s="91"/>
    </row>
    <row r="51" spans="1:4" ht="13.8" x14ac:dyDescent="0.3">
      <c r="A51" s="6" t="s">
        <v>57</v>
      </c>
      <c r="B51" s="106">
        <v>3.6999999999999998E-2</v>
      </c>
      <c r="D51" s="91"/>
    </row>
    <row r="52" spans="1:4" ht="13.8" x14ac:dyDescent="0.3">
      <c r="A52" s="6" t="s">
        <v>58</v>
      </c>
      <c r="B52" s="106">
        <v>3.9E-2</v>
      </c>
      <c r="D52" s="91"/>
    </row>
    <row r="53" spans="1:4" ht="13.8" x14ac:dyDescent="0.3">
      <c r="A53" s="6" t="s">
        <v>59</v>
      </c>
      <c r="B53" s="106">
        <v>3.5000000000000003E-2</v>
      </c>
      <c r="D53" s="91"/>
    </row>
    <row r="54" spans="1:4" ht="13.8" x14ac:dyDescent="0.3">
      <c r="A54" s="6" t="s">
        <v>60</v>
      </c>
      <c r="B54" s="106">
        <v>3.3000000000000002E-2</v>
      </c>
      <c r="D54" s="91"/>
    </row>
    <row r="55" spans="1:4" ht="13.8" x14ac:dyDescent="0.3">
      <c r="A55" s="6" t="s">
        <v>63</v>
      </c>
      <c r="B55" s="106">
        <v>3.3000000000000002E-2</v>
      </c>
      <c r="D55" s="91"/>
    </row>
    <row r="56" spans="1:4" ht="13.8" x14ac:dyDescent="0.3">
      <c r="A56" s="6" t="s">
        <v>64</v>
      </c>
      <c r="B56" s="106">
        <v>3.7999999999999999E-2</v>
      </c>
      <c r="D56" s="91"/>
    </row>
    <row r="57" spans="1:4" ht="13.8" x14ac:dyDescent="0.3">
      <c r="A57" s="6" t="s">
        <v>65</v>
      </c>
      <c r="B57" s="106">
        <v>0.04</v>
      </c>
      <c r="D57" s="91"/>
    </row>
    <row r="58" spans="1:4" ht="13.8" x14ac:dyDescent="0.3">
      <c r="A58" s="6" t="s">
        <v>66</v>
      </c>
      <c r="B58" s="106">
        <v>3.6999999999999998E-2</v>
      </c>
      <c r="D58" s="91"/>
    </row>
    <row r="59" spans="1:4" ht="13.8" x14ac:dyDescent="0.3">
      <c r="A59" s="6" t="s">
        <v>67</v>
      </c>
      <c r="B59" s="106">
        <v>3.5000000000000003E-2</v>
      </c>
      <c r="D59" s="91"/>
    </row>
    <row r="60" spans="1:4" ht="13.8" x14ac:dyDescent="0.3">
      <c r="A60" s="6" t="s">
        <v>61</v>
      </c>
      <c r="B60" s="106">
        <v>4.2999999999999997E-2</v>
      </c>
      <c r="D60" s="91"/>
    </row>
    <row r="61" spans="1:4" ht="13.8" x14ac:dyDescent="0.3">
      <c r="A61" s="6" t="s">
        <v>62</v>
      </c>
      <c r="B61" s="106">
        <v>4.9000000000000002E-2</v>
      </c>
      <c r="D61" s="91"/>
    </row>
    <row r="62" spans="1:4" ht="13.8" x14ac:dyDescent="0.3">
      <c r="A62" s="6" t="s">
        <v>68</v>
      </c>
      <c r="B62" s="106">
        <v>4.7E-2</v>
      </c>
      <c r="D62" s="91"/>
    </row>
    <row r="63" spans="1:4" ht="13.8" x14ac:dyDescent="0.3">
      <c r="A63" s="6" t="s">
        <v>69</v>
      </c>
      <c r="B63" s="106">
        <v>3.5999999999999997E-2</v>
      </c>
      <c r="D63" s="91"/>
    </row>
    <row r="64" spans="1:4" ht="13.8" x14ac:dyDescent="0.3">
      <c r="A64" s="6" t="s">
        <v>70</v>
      </c>
      <c r="B64" s="106">
        <v>0.04</v>
      </c>
      <c r="D64" s="91"/>
    </row>
    <row r="65" spans="1:4" ht="13.8" x14ac:dyDescent="0.3">
      <c r="A65" s="6" t="s">
        <v>71</v>
      </c>
      <c r="B65" s="106">
        <v>2.5000000000000001E-2</v>
      </c>
      <c r="D65" s="91"/>
    </row>
    <row r="66" spans="1:4" ht="13.8" x14ac:dyDescent="0.3">
      <c r="A66" s="6" t="s">
        <v>72</v>
      </c>
      <c r="B66" s="106">
        <v>4.1000000000000002E-2</v>
      </c>
      <c r="D66" s="91"/>
    </row>
    <row r="67" spans="1:4" ht="13.8" x14ac:dyDescent="0.3">
      <c r="A67" s="6" t="s">
        <v>73</v>
      </c>
      <c r="B67" s="106">
        <v>4.1000000000000002E-2</v>
      </c>
      <c r="D67" s="91"/>
    </row>
    <row r="68" spans="1:4" ht="13.8" x14ac:dyDescent="0.3">
      <c r="A68" s="6" t="s">
        <v>74</v>
      </c>
      <c r="B68" s="106">
        <v>3.5000000000000003E-2</v>
      </c>
      <c r="D68" s="91"/>
    </row>
    <row r="69" spans="1:4" ht="13.8" x14ac:dyDescent="0.3">
      <c r="A69" s="6" t="s">
        <v>75</v>
      </c>
      <c r="B69" s="106">
        <v>5.8999999999999997E-2</v>
      </c>
      <c r="D69" s="91"/>
    </row>
    <row r="70" spans="1:4" ht="13.8" x14ac:dyDescent="0.3">
      <c r="A70" s="6" t="s">
        <v>76</v>
      </c>
      <c r="B70" s="106">
        <v>3.9E-2</v>
      </c>
      <c r="D70" s="91"/>
    </row>
    <row r="71" spans="1:4" ht="13.8" x14ac:dyDescent="0.3">
      <c r="A71" s="6" t="s">
        <v>77</v>
      </c>
      <c r="B71" s="106">
        <v>3.9E-2</v>
      </c>
      <c r="D71" s="91"/>
    </row>
    <row r="72" spans="1:4" ht="13.8" x14ac:dyDescent="0.3">
      <c r="A72" s="6" t="s">
        <v>78</v>
      </c>
      <c r="B72" s="106">
        <v>3.5000000000000003E-2</v>
      </c>
      <c r="D72" s="91"/>
    </row>
    <row r="73" spans="1:4" ht="13.8" x14ac:dyDescent="0.3">
      <c r="A73" s="6" t="s">
        <v>79</v>
      </c>
      <c r="B73" s="106">
        <v>4.4999999999999998E-2</v>
      </c>
      <c r="D73" s="91"/>
    </row>
    <row r="74" spans="1:4" ht="13.8" x14ac:dyDescent="0.3">
      <c r="A74" s="6" t="s">
        <v>80</v>
      </c>
      <c r="B74" s="106">
        <v>3.7999999999999999E-2</v>
      </c>
      <c r="D74" s="91"/>
    </row>
    <row r="75" spans="1:4" ht="13.8" x14ac:dyDescent="0.3">
      <c r="A75" s="6" t="s">
        <v>81</v>
      </c>
      <c r="B75" s="106">
        <v>0.03</v>
      </c>
      <c r="D75" s="91"/>
    </row>
    <row r="76" spans="1:4" ht="13.8" x14ac:dyDescent="0.3">
      <c r="A76" s="6" t="s">
        <v>82</v>
      </c>
      <c r="B76" s="106">
        <v>2.9000000000000001E-2</v>
      </c>
      <c r="D76" s="91"/>
    </row>
    <row r="77" spans="1:4" ht="13.8" x14ac:dyDescent="0.3">
      <c r="A77" s="6" t="s">
        <v>83</v>
      </c>
      <c r="B77" s="106">
        <v>4.9000000000000002E-2</v>
      </c>
      <c r="D77" s="91"/>
    </row>
    <row r="78" spans="1:4" ht="13.8" x14ac:dyDescent="0.3">
      <c r="A78" s="6" t="s">
        <v>84</v>
      </c>
      <c r="B78" s="106">
        <v>4.1000000000000002E-2</v>
      </c>
      <c r="D78" s="91"/>
    </row>
    <row r="79" spans="1:4" ht="13.8" x14ac:dyDescent="0.3">
      <c r="A79" s="6" t="s">
        <v>85</v>
      </c>
      <c r="B79" s="106">
        <v>3.4000000000000002E-2</v>
      </c>
      <c r="D79" s="91"/>
    </row>
    <row r="80" spans="1:4" ht="13.8" x14ac:dyDescent="0.3">
      <c r="A80" s="6" t="s">
        <v>86</v>
      </c>
      <c r="B80" s="106">
        <v>5.1999999999999998E-2</v>
      </c>
      <c r="D80" s="91"/>
    </row>
    <row r="81" spans="1:4" ht="13.8" x14ac:dyDescent="0.3">
      <c r="A81" s="6" t="s">
        <v>87</v>
      </c>
      <c r="B81" s="106">
        <v>3.1E-2</v>
      </c>
      <c r="D81" s="91"/>
    </row>
    <row r="82" spans="1:4" ht="13.8" x14ac:dyDescent="0.3">
      <c r="A82" s="6" t="s">
        <v>88</v>
      </c>
      <c r="B82" s="106">
        <v>3.9E-2</v>
      </c>
      <c r="D82" s="91"/>
    </row>
    <row r="83" spans="1:4" ht="13.8" x14ac:dyDescent="0.3">
      <c r="A83" s="6" t="s">
        <v>89</v>
      </c>
      <c r="B83" s="106">
        <v>3.6999999999999998E-2</v>
      </c>
      <c r="D83" s="91"/>
    </row>
    <row r="84" spans="1:4" ht="13.8" x14ac:dyDescent="0.3">
      <c r="A84" s="6" t="s">
        <v>90</v>
      </c>
      <c r="B84" s="106">
        <v>2.9000000000000001E-2</v>
      </c>
      <c r="D84" s="91"/>
    </row>
    <row r="85" spans="1:4" ht="13.8" x14ac:dyDescent="0.3">
      <c r="A85" s="6" t="s">
        <v>91</v>
      </c>
      <c r="B85" s="106">
        <v>3.9E-2</v>
      </c>
      <c r="D85" s="91"/>
    </row>
    <row r="86" spans="1:4" ht="13.8" x14ac:dyDescent="0.3">
      <c r="A86" s="6" t="s">
        <v>92</v>
      </c>
      <c r="B86" s="106">
        <v>3.3000000000000002E-2</v>
      </c>
      <c r="D86" s="91"/>
    </row>
    <row r="87" spans="1:4" ht="13.8" x14ac:dyDescent="0.3">
      <c r="A87" s="6" t="s">
        <v>93</v>
      </c>
      <c r="B87" s="106">
        <v>4.4999999999999998E-2</v>
      </c>
      <c r="D87" s="91"/>
    </row>
    <row r="88" spans="1:4" ht="13.8" x14ac:dyDescent="0.3">
      <c r="A88" s="6" t="s">
        <v>94</v>
      </c>
      <c r="B88" s="106">
        <v>3.7999999999999999E-2</v>
      </c>
      <c r="D88" s="91"/>
    </row>
    <row r="89" spans="1:4" ht="13.8" x14ac:dyDescent="0.3">
      <c r="A89" s="6" t="s">
        <v>95</v>
      </c>
      <c r="B89" s="106">
        <v>4.5999999999999999E-2</v>
      </c>
      <c r="D89" s="91"/>
    </row>
    <row r="90" spans="1:4" ht="13.8" x14ac:dyDescent="0.3">
      <c r="A90" s="6" t="s">
        <v>96</v>
      </c>
      <c r="B90" s="106">
        <v>4.2999999999999997E-2</v>
      </c>
      <c r="D90" s="91"/>
    </row>
    <row r="91" spans="1:4" ht="13.8" x14ac:dyDescent="0.3">
      <c r="A91" s="6" t="s">
        <v>97</v>
      </c>
      <c r="B91" s="106">
        <v>3.3000000000000002E-2</v>
      </c>
      <c r="D91" s="91"/>
    </row>
    <row r="92" spans="1:4" ht="13.8" x14ac:dyDescent="0.3">
      <c r="A92" s="6" t="s">
        <v>98</v>
      </c>
      <c r="B92" s="106">
        <v>4.2000000000000003E-2</v>
      </c>
      <c r="D92" s="91"/>
    </row>
    <row r="93" spans="1:4" ht="13.8" x14ac:dyDescent="0.3">
      <c r="A93" s="6" t="s">
        <v>99</v>
      </c>
      <c r="B93" s="106">
        <v>3.5999999999999997E-2</v>
      </c>
      <c r="D93" s="91"/>
    </row>
    <row r="94" spans="1:4" ht="13.8" x14ac:dyDescent="0.3">
      <c r="A94" s="6" t="s">
        <v>100</v>
      </c>
      <c r="B94" s="106">
        <v>3.5999999999999997E-2</v>
      </c>
      <c r="D94" s="91"/>
    </row>
    <row r="95" spans="1:4" ht="13.8" x14ac:dyDescent="0.3">
      <c r="A95" s="6" t="s">
        <v>101</v>
      </c>
      <c r="B95" s="106">
        <v>2.4E-2</v>
      </c>
      <c r="D95" s="91"/>
    </row>
    <row r="96" spans="1:4" ht="13.8" x14ac:dyDescent="0.3">
      <c r="A96" s="6" t="s">
        <v>102</v>
      </c>
      <c r="B96" s="106">
        <v>2.9000000000000001E-2</v>
      </c>
      <c r="D96" s="91"/>
    </row>
  </sheetData>
  <sheetProtection algorithmName="SHA-512" hashValue="r6MRtc9/BBD1/Pl0wIHcnucNU7fsp74Lo/JUrTK6w6lTZWVSAsIcqCgSGlJLT+pKm3oHT8O+0kGk2KieETm5gg==" saltValue="R90cObR/iolHbVfynG8Nw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4.4" x14ac:dyDescent="0.3"/>
  <cols>
    <col min="2" max="2" width="9.109375"/>
  </cols>
  <sheetData>
    <row r="1" spans="1:3" x14ac:dyDescent="0.3">
      <c r="A1" t="s">
        <v>460</v>
      </c>
      <c r="B1" t="s">
        <v>1331</v>
      </c>
    </row>
    <row r="2" spans="1:3" x14ac:dyDescent="0.3">
      <c r="A2">
        <v>1</v>
      </c>
      <c r="B2" s="74">
        <v>0</v>
      </c>
      <c r="C2" s="74"/>
    </row>
    <row r="3" spans="1:3" x14ac:dyDescent="0.3">
      <c r="A3">
        <v>2</v>
      </c>
      <c r="B3" s="74">
        <v>2.5000000000000001E-2</v>
      </c>
      <c r="C3" s="74"/>
    </row>
    <row r="4" spans="1:3" x14ac:dyDescent="0.3">
      <c r="A4">
        <v>3</v>
      </c>
      <c r="B4" s="74">
        <f>B3+0.001</f>
        <v>2.6000000000000002E-2</v>
      </c>
      <c r="C4" s="74"/>
    </row>
    <row r="5" spans="1:3" x14ac:dyDescent="0.3">
      <c r="A5">
        <v>4</v>
      </c>
      <c r="B5" s="74">
        <f t="shared" ref="B5:B26" si="0">B4+0.001</f>
        <v>2.7000000000000003E-2</v>
      </c>
      <c r="C5" s="74"/>
    </row>
    <row r="6" spans="1:3" x14ac:dyDescent="0.3">
      <c r="A6">
        <v>5</v>
      </c>
      <c r="B6" s="74">
        <f>B5+0.002</f>
        <v>2.9000000000000005E-2</v>
      </c>
      <c r="C6" s="74"/>
    </row>
    <row r="7" spans="1:3" x14ac:dyDescent="0.3">
      <c r="A7">
        <v>6</v>
      </c>
      <c r="B7" s="74">
        <f t="shared" ref="B7" si="1">B6+0.001</f>
        <v>3.0000000000000006E-2</v>
      </c>
      <c r="C7" s="74"/>
    </row>
    <row r="8" spans="1:3" x14ac:dyDescent="0.3">
      <c r="A8">
        <v>7</v>
      </c>
      <c r="B8" s="74">
        <f t="shared" si="0"/>
        <v>3.1000000000000007E-2</v>
      </c>
      <c r="C8" s="74"/>
    </row>
    <row r="9" spans="1:3" x14ac:dyDescent="0.3">
      <c r="A9">
        <v>8</v>
      </c>
      <c r="B9" s="74">
        <f t="shared" si="0"/>
        <v>3.2000000000000008E-2</v>
      </c>
      <c r="C9" s="74"/>
    </row>
    <row r="10" spans="1:3" x14ac:dyDescent="0.3">
      <c r="A10">
        <v>9</v>
      </c>
      <c r="B10" s="74">
        <f>B9+0.002</f>
        <v>3.4000000000000009E-2</v>
      </c>
      <c r="C10" s="74"/>
    </row>
    <row r="11" spans="1:3" x14ac:dyDescent="0.3">
      <c r="A11">
        <v>10</v>
      </c>
      <c r="B11" s="74">
        <f t="shared" si="0"/>
        <v>3.500000000000001E-2</v>
      </c>
      <c r="C11" s="74"/>
    </row>
    <row r="12" spans="1:3" x14ac:dyDescent="0.3">
      <c r="A12">
        <v>11</v>
      </c>
      <c r="B12" s="74">
        <f t="shared" si="0"/>
        <v>3.6000000000000011E-2</v>
      </c>
      <c r="C12" s="74"/>
    </row>
    <row r="13" spans="1:3" x14ac:dyDescent="0.3">
      <c r="A13">
        <v>12</v>
      </c>
      <c r="B13" s="74">
        <f t="shared" si="0"/>
        <v>3.7000000000000012E-2</v>
      </c>
      <c r="C13" s="74"/>
    </row>
    <row r="14" spans="1:3" x14ac:dyDescent="0.3">
      <c r="A14">
        <v>13</v>
      </c>
      <c r="B14" s="74">
        <f>B13+0.002</f>
        <v>3.9000000000000014E-2</v>
      </c>
      <c r="C14" s="74"/>
    </row>
    <row r="15" spans="1:3" x14ac:dyDescent="0.3">
      <c r="A15">
        <v>14</v>
      </c>
      <c r="B15" s="74">
        <f>B14+0.001</f>
        <v>4.0000000000000015E-2</v>
      </c>
      <c r="C15" s="74"/>
    </row>
    <row r="16" spans="1:3" x14ac:dyDescent="0.3">
      <c r="A16">
        <v>15</v>
      </c>
      <c r="B16" s="74">
        <f t="shared" ref="B16:B17" si="2">B15+0.001</f>
        <v>4.1000000000000016E-2</v>
      </c>
      <c r="C16" s="74"/>
    </row>
    <row r="17" spans="1:3" x14ac:dyDescent="0.3">
      <c r="A17">
        <v>16</v>
      </c>
      <c r="B17" s="74">
        <f t="shared" si="2"/>
        <v>4.2000000000000016E-2</v>
      </c>
      <c r="C17" s="74"/>
    </row>
    <row r="18" spans="1:3" x14ac:dyDescent="0.3">
      <c r="A18">
        <v>17</v>
      </c>
      <c r="B18" s="74">
        <f t="shared" ref="B18" si="3">B17+0.002</f>
        <v>4.4000000000000018E-2</v>
      </c>
      <c r="C18" s="74"/>
    </row>
    <row r="19" spans="1:3" x14ac:dyDescent="0.3">
      <c r="A19">
        <v>18</v>
      </c>
      <c r="B19" s="74">
        <f t="shared" ref="B19:B21" si="4">B18+0.001</f>
        <v>4.5000000000000019E-2</v>
      </c>
      <c r="C19" s="74"/>
    </row>
    <row r="20" spans="1:3" x14ac:dyDescent="0.3">
      <c r="A20">
        <v>19</v>
      </c>
      <c r="B20" s="74">
        <f t="shared" si="4"/>
        <v>4.600000000000002E-2</v>
      </c>
      <c r="C20" s="74"/>
    </row>
    <row r="21" spans="1:3" x14ac:dyDescent="0.3">
      <c r="A21">
        <v>20</v>
      </c>
      <c r="B21" s="74">
        <f t="shared" si="4"/>
        <v>4.7000000000000021E-2</v>
      </c>
      <c r="C21" s="74"/>
    </row>
    <row r="22" spans="1:3" x14ac:dyDescent="0.3">
      <c r="A22">
        <v>21</v>
      </c>
      <c r="B22" s="74">
        <f>B21+0.002</f>
        <v>4.9000000000000023E-2</v>
      </c>
      <c r="C22" s="74"/>
    </row>
    <row r="23" spans="1:3" x14ac:dyDescent="0.3">
      <c r="A23">
        <v>22</v>
      </c>
      <c r="B23" s="74">
        <f t="shared" si="0"/>
        <v>5.0000000000000024E-2</v>
      </c>
      <c r="C23" s="74"/>
    </row>
    <row r="24" spans="1:3" x14ac:dyDescent="0.3">
      <c r="A24">
        <v>23</v>
      </c>
      <c r="B24" s="74">
        <f t="shared" si="0"/>
        <v>5.1000000000000024E-2</v>
      </c>
      <c r="C24" s="74"/>
    </row>
    <row r="25" spans="1:3" x14ac:dyDescent="0.3">
      <c r="A25">
        <v>24</v>
      </c>
      <c r="B25" s="74">
        <f t="shared" si="0"/>
        <v>5.2000000000000025E-2</v>
      </c>
      <c r="C25" s="74"/>
    </row>
    <row r="26" spans="1:3" x14ac:dyDescent="0.3">
      <c r="A26">
        <v>25</v>
      </c>
      <c r="B26" s="74">
        <f t="shared" si="0"/>
        <v>5.3000000000000026E-2</v>
      </c>
      <c r="C26" s="74"/>
    </row>
  </sheetData>
  <sheetProtection algorithmName="SHA-512" hashValue="2eu6fntCiuMLCQ2yB4tuTUv8IMU49j5RtM9Ntj52+KteNpSpVc8midDI0lWxcXse71NQhJtGAWqSbvfjqiRSog==" saltValue="VtLJMMrFt7422nDZazZ6Y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D441"/>
  <sheetViews>
    <sheetView zoomScaleNormal="100" workbookViewId="0">
      <selection activeCell="J92" sqref="J92"/>
    </sheetView>
  </sheetViews>
  <sheetFormatPr defaultColWidth="8.88671875" defaultRowHeight="14.4" x14ac:dyDescent="0.3"/>
  <cols>
    <col min="1" max="1" width="29.88671875" style="7" bestFit="1" customWidth="1"/>
    <col min="2" max="2" width="23.33203125" style="8" customWidth="1"/>
    <col min="3" max="3" width="23.44140625" style="8" customWidth="1"/>
    <col min="4" max="4" width="16.6640625" style="129" customWidth="1"/>
    <col min="5" max="16384" width="8.88671875" style="8"/>
  </cols>
  <sheetData>
    <row r="1" spans="1:4" ht="27" x14ac:dyDescent="0.3">
      <c r="A1" s="108" t="s">
        <v>7</v>
      </c>
      <c r="B1" s="110" t="s">
        <v>1376</v>
      </c>
      <c r="C1" s="110" t="s">
        <v>1377</v>
      </c>
      <c r="D1" s="126" t="s">
        <v>1378</v>
      </c>
    </row>
    <row r="2" spans="1:4" ht="13.8" x14ac:dyDescent="0.3">
      <c r="A2" s="6" t="s">
        <v>8</v>
      </c>
      <c r="B2" s="111">
        <v>75637</v>
      </c>
      <c r="C2" s="111">
        <v>32803</v>
      </c>
      <c r="D2" s="128">
        <v>0.154</v>
      </c>
    </row>
    <row r="3" spans="1:4" ht="13.8" x14ac:dyDescent="0.3">
      <c r="A3" s="6" t="s">
        <v>9</v>
      </c>
      <c r="B3" s="111">
        <v>71159</v>
      </c>
      <c r="C3" s="111">
        <v>28520</v>
      </c>
      <c r="D3" s="128">
        <v>0.124</v>
      </c>
    </row>
    <row r="4" spans="1:4" ht="13.8" x14ac:dyDescent="0.3">
      <c r="A4" s="6" t="s">
        <v>10</v>
      </c>
      <c r="B4" s="111">
        <v>65800</v>
      </c>
      <c r="C4" s="111">
        <v>27185</v>
      </c>
      <c r="D4" s="128">
        <v>0.18</v>
      </c>
    </row>
    <row r="5" spans="1:4" ht="13.8" x14ac:dyDescent="0.3">
      <c r="A5" s="6" t="s">
        <v>11</v>
      </c>
      <c r="B5" s="111">
        <v>59695</v>
      </c>
      <c r="C5" s="111">
        <v>24241</v>
      </c>
      <c r="D5" s="128">
        <v>0.26</v>
      </c>
    </row>
    <row r="6" spans="1:4" ht="13.8" x14ac:dyDescent="0.3">
      <c r="A6" s="6" t="s">
        <v>12</v>
      </c>
      <c r="B6" s="111">
        <v>85194</v>
      </c>
      <c r="C6" s="111">
        <v>36376</v>
      </c>
      <c r="D6" s="128">
        <v>8.5999999999999993E-2</v>
      </c>
    </row>
    <row r="7" spans="1:4" ht="13.8" x14ac:dyDescent="0.3">
      <c r="A7" s="6" t="s">
        <v>13</v>
      </c>
      <c r="B7" s="111">
        <v>75270</v>
      </c>
      <c r="C7" s="111">
        <v>31121</v>
      </c>
      <c r="D7" s="128">
        <v>0.13400000000000001</v>
      </c>
    </row>
    <row r="8" spans="1:4" ht="13.8" x14ac:dyDescent="0.3">
      <c r="A8" s="6" t="s">
        <v>14</v>
      </c>
      <c r="B8" s="111">
        <v>61629</v>
      </c>
      <c r="C8" s="111">
        <v>26791</v>
      </c>
      <c r="D8" s="128">
        <v>0.19400000000000001</v>
      </c>
    </row>
    <row r="9" spans="1:4" ht="13.8" x14ac:dyDescent="0.3">
      <c r="A9" s="6" t="s">
        <v>15</v>
      </c>
      <c r="B9" s="111">
        <v>71000</v>
      </c>
      <c r="C9" s="111">
        <v>30234</v>
      </c>
      <c r="D9" s="128">
        <v>0.151</v>
      </c>
    </row>
    <row r="10" spans="1:4" ht="13.8" x14ac:dyDescent="0.3">
      <c r="A10" s="6" t="s">
        <v>16</v>
      </c>
      <c r="B10" s="111">
        <v>68542</v>
      </c>
      <c r="C10" s="111">
        <v>26818</v>
      </c>
      <c r="D10" s="128">
        <v>0.16400000000000001</v>
      </c>
    </row>
    <row r="11" spans="1:4" ht="13.8" x14ac:dyDescent="0.3">
      <c r="A11" s="6" t="s">
        <v>17</v>
      </c>
      <c r="B11" s="111">
        <v>61776</v>
      </c>
      <c r="C11" s="111">
        <v>28321</v>
      </c>
      <c r="D11" s="128">
        <v>0.18099999999999999</v>
      </c>
    </row>
    <row r="12" spans="1:4" ht="13.8" x14ac:dyDescent="0.3">
      <c r="A12" s="6" t="s">
        <v>18</v>
      </c>
      <c r="B12" s="111">
        <v>87184</v>
      </c>
      <c r="C12" s="111">
        <v>35852</v>
      </c>
      <c r="D12" s="128">
        <v>9.2999999999999999E-2</v>
      </c>
    </row>
    <row r="13" spans="1:4" ht="13.8" x14ac:dyDescent="0.3">
      <c r="A13" s="6" t="s">
        <v>19</v>
      </c>
      <c r="B13" s="111">
        <v>64526</v>
      </c>
      <c r="C13" s="111">
        <v>24788</v>
      </c>
      <c r="D13" s="128">
        <v>0.158</v>
      </c>
    </row>
    <row r="14" spans="1:4" ht="13.8" x14ac:dyDescent="0.3">
      <c r="A14" s="6" t="s">
        <v>20</v>
      </c>
      <c r="B14" s="111">
        <v>62962</v>
      </c>
      <c r="C14" s="111">
        <v>25408</v>
      </c>
      <c r="D14" s="128">
        <v>0.183</v>
      </c>
    </row>
    <row r="15" spans="1:4" ht="13.8" x14ac:dyDescent="0.3">
      <c r="A15" s="6" t="s">
        <v>21</v>
      </c>
      <c r="B15" s="111">
        <v>57401</v>
      </c>
      <c r="C15" s="111">
        <v>22931</v>
      </c>
      <c r="D15" s="128">
        <v>0.223</v>
      </c>
    </row>
    <row r="16" spans="1:4" ht="13.8" x14ac:dyDescent="0.3">
      <c r="A16" s="6" t="s">
        <v>22</v>
      </c>
      <c r="B16" s="111">
        <v>51012</v>
      </c>
      <c r="C16" s="111">
        <v>25864</v>
      </c>
      <c r="D16" s="128">
        <v>0.20100000000000001</v>
      </c>
    </row>
    <row r="17" spans="1:4" ht="13.8" x14ac:dyDescent="0.3">
      <c r="A17" s="6" t="s">
        <v>23</v>
      </c>
      <c r="B17" s="111">
        <v>68587</v>
      </c>
      <c r="C17" s="111">
        <v>29277</v>
      </c>
      <c r="D17" s="128">
        <v>0.16900000000000001</v>
      </c>
    </row>
    <row r="18" spans="1:4" ht="13.8" x14ac:dyDescent="0.3">
      <c r="A18" s="6" t="s">
        <v>24</v>
      </c>
      <c r="B18" s="111">
        <v>71375</v>
      </c>
      <c r="C18" s="111">
        <v>30362</v>
      </c>
      <c r="D18" s="128">
        <v>0.156</v>
      </c>
    </row>
    <row r="19" spans="1:4" ht="13.8" x14ac:dyDescent="0.3">
      <c r="A19" s="6" t="s">
        <v>25</v>
      </c>
      <c r="B19" s="111">
        <v>66883</v>
      </c>
      <c r="C19" s="111">
        <v>30952</v>
      </c>
      <c r="D19" s="128">
        <v>0.126</v>
      </c>
    </row>
    <row r="20" spans="1:4" ht="13.8" x14ac:dyDescent="0.3">
      <c r="A20" s="6" t="s">
        <v>26</v>
      </c>
      <c r="B20" s="111">
        <v>91346</v>
      </c>
      <c r="C20" s="111">
        <v>45951</v>
      </c>
      <c r="D20" s="128">
        <v>0.14299999999999999</v>
      </c>
    </row>
    <row r="21" spans="1:4" ht="13.8" x14ac:dyDescent="0.3">
      <c r="A21" s="6" t="s">
        <v>27</v>
      </c>
      <c r="B21" s="111">
        <v>63795</v>
      </c>
      <c r="C21" s="111">
        <v>27578</v>
      </c>
      <c r="D21" s="128">
        <v>0.192</v>
      </c>
    </row>
    <row r="22" spans="1:4" ht="13.8" x14ac:dyDescent="0.3">
      <c r="A22" s="6" t="s">
        <v>28</v>
      </c>
      <c r="B22" s="111">
        <v>62165</v>
      </c>
      <c r="C22" s="111">
        <v>27684</v>
      </c>
      <c r="D22" s="128">
        <v>0.20200000000000001</v>
      </c>
    </row>
    <row r="23" spans="1:4" ht="13.8" x14ac:dyDescent="0.3">
      <c r="A23" s="6" t="s">
        <v>29</v>
      </c>
      <c r="B23" s="111">
        <v>80709</v>
      </c>
      <c r="C23" s="111">
        <v>33582</v>
      </c>
      <c r="D23" s="128">
        <v>0.109</v>
      </c>
    </row>
    <row r="24" spans="1:4" ht="13.8" x14ac:dyDescent="0.3">
      <c r="A24" s="6" t="s">
        <v>30</v>
      </c>
      <c r="B24" s="111">
        <v>66250</v>
      </c>
      <c r="C24" s="111">
        <v>37415</v>
      </c>
      <c r="D24" s="128">
        <v>0.16300000000000001</v>
      </c>
    </row>
    <row r="25" spans="1:4" ht="13.8" x14ac:dyDescent="0.3">
      <c r="A25" s="6" t="s">
        <v>31</v>
      </c>
      <c r="B25" s="111">
        <v>96675</v>
      </c>
      <c r="C25" s="111">
        <v>40613</v>
      </c>
      <c r="D25" s="128">
        <v>9.7000000000000003E-2</v>
      </c>
    </row>
    <row r="26" spans="1:4" ht="13.8" x14ac:dyDescent="0.3">
      <c r="A26" s="6" t="s">
        <v>32</v>
      </c>
      <c r="B26" s="111">
        <v>54716</v>
      </c>
      <c r="C26" s="111">
        <v>24595</v>
      </c>
      <c r="D26" s="128">
        <v>0.20200000000000001</v>
      </c>
    </row>
    <row r="27" spans="1:4" ht="13.8" x14ac:dyDescent="0.3">
      <c r="A27" s="6" t="s">
        <v>33</v>
      </c>
      <c r="B27" s="111">
        <v>72556</v>
      </c>
      <c r="C27" s="111">
        <v>31395</v>
      </c>
      <c r="D27" s="128">
        <v>0.14499999999999999</v>
      </c>
    </row>
    <row r="28" spans="1:4" ht="13.8" x14ac:dyDescent="0.3">
      <c r="A28" s="6" t="s">
        <v>34</v>
      </c>
      <c r="B28" s="111">
        <v>69813</v>
      </c>
      <c r="C28" s="111">
        <v>27742</v>
      </c>
      <c r="D28" s="128">
        <v>0.13900000000000001</v>
      </c>
    </row>
    <row r="29" spans="1:4" ht="13.8" x14ac:dyDescent="0.3">
      <c r="A29" s="6" t="s">
        <v>35</v>
      </c>
      <c r="B29" s="111">
        <v>75009</v>
      </c>
      <c r="C29" s="111">
        <v>31852</v>
      </c>
      <c r="D29" s="128">
        <v>0.13500000000000001</v>
      </c>
    </row>
    <row r="30" spans="1:4" ht="13.8" x14ac:dyDescent="0.3">
      <c r="A30" s="6" t="s">
        <v>36</v>
      </c>
      <c r="B30" s="111">
        <v>60441</v>
      </c>
      <c r="C30" s="111">
        <v>26545</v>
      </c>
      <c r="D30" s="128">
        <v>0.17599999999999999</v>
      </c>
    </row>
    <row r="31" spans="1:4" ht="13.8" x14ac:dyDescent="0.3">
      <c r="A31" s="6" t="s">
        <v>37</v>
      </c>
      <c r="B31" s="111">
        <v>67267</v>
      </c>
      <c r="C31" s="111">
        <v>28237</v>
      </c>
      <c r="D31" s="128">
        <v>0.156</v>
      </c>
    </row>
    <row r="32" spans="1:4" ht="13.8" x14ac:dyDescent="0.3">
      <c r="A32" s="6" t="s">
        <v>38</v>
      </c>
      <c r="B32" s="111">
        <v>55784</v>
      </c>
      <c r="C32" s="111">
        <v>25075</v>
      </c>
      <c r="D32" s="128">
        <v>0.182</v>
      </c>
    </row>
    <row r="33" spans="1:4" ht="13.8" x14ac:dyDescent="0.3">
      <c r="A33" s="6" t="s">
        <v>39</v>
      </c>
      <c r="B33" s="111">
        <v>68553</v>
      </c>
      <c r="C33" s="111">
        <v>27845</v>
      </c>
      <c r="D33" s="128">
        <v>0.17100000000000001</v>
      </c>
    </row>
    <row r="34" spans="1:4" ht="13.8" x14ac:dyDescent="0.3">
      <c r="A34" s="6" t="s">
        <v>40</v>
      </c>
      <c r="B34" s="111">
        <v>90913</v>
      </c>
      <c r="C34" s="111">
        <v>41198</v>
      </c>
      <c r="D34" s="128">
        <v>0.123</v>
      </c>
    </row>
    <row r="35" spans="1:4" ht="13.8" x14ac:dyDescent="0.3">
      <c r="A35" s="6" t="s">
        <v>41</v>
      </c>
      <c r="B35" s="111">
        <v>45753</v>
      </c>
      <c r="C35" s="111">
        <v>24120</v>
      </c>
      <c r="D35" s="128">
        <v>0.32300000000000001</v>
      </c>
    </row>
    <row r="36" spans="1:4" ht="13.8" x14ac:dyDescent="0.3">
      <c r="A36" s="6" t="s">
        <v>42</v>
      </c>
      <c r="B36" s="111">
        <v>62422</v>
      </c>
      <c r="C36" s="111">
        <v>22098</v>
      </c>
      <c r="D36" s="128">
        <v>0.161</v>
      </c>
    </row>
    <row r="37" spans="1:4" ht="13.8" x14ac:dyDescent="0.3">
      <c r="A37" s="6" t="s">
        <v>43</v>
      </c>
      <c r="B37" s="111">
        <v>52664</v>
      </c>
      <c r="C37" s="111">
        <v>26068</v>
      </c>
      <c r="D37" s="128">
        <v>0.19400000000000001</v>
      </c>
    </row>
    <row r="38" spans="1:4" ht="13.8" x14ac:dyDescent="0.3">
      <c r="A38" s="6" t="s">
        <v>44</v>
      </c>
      <c r="B38" s="111">
        <v>64529</v>
      </c>
      <c r="C38" s="111">
        <v>28648</v>
      </c>
      <c r="D38" s="128">
        <v>0.16900000000000001</v>
      </c>
    </row>
    <row r="39" spans="1:4" ht="13.8" x14ac:dyDescent="0.3">
      <c r="A39" s="6" t="s">
        <v>45</v>
      </c>
      <c r="B39" s="111">
        <v>59469</v>
      </c>
      <c r="C39" s="111">
        <v>26031</v>
      </c>
      <c r="D39" s="128">
        <v>0.219</v>
      </c>
    </row>
    <row r="40" spans="1:4" ht="13.8" x14ac:dyDescent="0.3">
      <c r="A40" s="6" t="s">
        <v>46</v>
      </c>
      <c r="B40" s="111">
        <v>67725</v>
      </c>
      <c r="C40" s="111">
        <v>25873</v>
      </c>
      <c r="D40" s="128">
        <v>0.18</v>
      </c>
    </row>
    <row r="41" spans="1:4" ht="13.8" x14ac:dyDescent="0.3">
      <c r="A41" s="6" t="s">
        <v>47</v>
      </c>
      <c r="B41" s="111">
        <v>62917</v>
      </c>
      <c r="C41" s="111">
        <v>28098</v>
      </c>
      <c r="D41" s="128">
        <v>0.18099999999999999</v>
      </c>
    </row>
    <row r="42" spans="1:4" ht="13.8" x14ac:dyDescent="0.3">
      <c r="A42" s="6" t="s">
        <v>48</v>
      </c>
      <c r="B42" s="111">
        <v>64982</v>
      </c>
      <c r="C42" s="111">
        <v>27764</v>
      </c>
      <c r="D42" s="128">
        <v>0.14299999999999999</v>
      </c>
    </row>
    <row r="43" spans="1:4" ht="13.8" x14ac:dyDescent="0.3">
      <c r="A43" s="6" t="s">
        <v>49</v>
      </c>
      <c r="B43" s="111">
        <v>73000</v>
      </c>
      <c r="C43" s="111">
        <v>27053</v>
      </c>
      <c r="D43" s="128">
        <v>0.13400000000000001</v>
      </c>
    </row>
    <row r="44" spans="1:4" ht="13.8" x14ac:dyDescent="0.3">
      <c r="A44" s="6" t="s">
        <v>50</v>
      </c>
      <c r="B44" s="111">
        <v>69817</v>
      </c>
      <c r="C44" s="111">
        <v>29561</v>
      </c>
      <c r="D44" s="128">
        <v>0.12</v>
      </c>
    </row>
    <row r="45" spans="1:4" ht="13.8" x14ac:dyDescent="0.3">
      <c r="A45" s="6" t="s">
        <v>51</v>
      </c>
      <c r="B45" s="111">
        <v>64938</v>
      </c>
      <c r="C45" s="111">
        <v>25534</v>
      </c>
      <c r="D45" s="128">
        <v>0.19700000000000001</v>
      </c>
    </row>
    <row r="46" spans="1:4" ht="13.8" x14ac:dyDescent="0.3">
      <c r="A46" s="6" t="s">
        <v>52</v>
      </c>
      <c r="B46" s="111">
        <v>74977</v>
      </c>
      <c r="C46" s="111">
        <v>31947</v>
      </c>
      <c r="D46" s="128">
        <v>0.111</v>
      </c>
    </row>
    <row r="47" spans="1:4" ht="13.8" x14ac:dyDescent="0.3">
      <c r="A47" s="6" t="s">
        <v>53</v>
      </c>
      <c r="B47" s="111">
        <v>61899</v>
      </c>
      <c r="C47" s="111">
        <v>26627</v>
      </c>
      <c r="D47" s="128">
        <v>0.216</v>
      </c>
    </row>
    <row r="48" spans="1:4" ht="13.8" x14ac:dyDescent="0.3">
      <c r="A48" s="6" t="s">
        <v>54</v>
      </c>
      <c r="B48" s="111">
        <v>89788</v>
      </c>
      <c r="C48" s="111">
        <v>39608</v>
      </c>
      <c r="D48" s="128">
        <v>0.124</v>
      </c>
    </row>
    <row r="49" spans="1:4" ht="13.8" x14ac:dyDescent="0.3">
      <c r="A49" s="6" t="s">
        <v>55</v>
      </c>
      <c r="B49" s="111">
        <v>45250</v>
      </c>
      <c r="C49" s="111">
        <v>19695</v>
      </c>
      <c r="D49" s="128">
        <v>0.27900000000000003</v>
      </c>
    </row>
    <row r="50" spans="1:4" ht="13.8" x14ac:dyDescent="0.3">
      <c r="A50" s="6" t="s">
        <v>56</v>
      </c>
      <c r="B50" s="111">
        <v>55679</v>
      </c>
      <c r="C50" s="111">
        <v>24358</v>
      </c>
      <c r="D50" s="128">
        <v>0.18</v>
      </c>
    </row>
    <row r="51" spans="1:4" ht="13.8" x14ac:dyDescent="0.3">
      <c r="A51" s="6" t="s">
        <v>57</v>
      </c>
      <c r="B51" s="111">
        <v>66250</v>
      </c>
      <c r="C51" s="111">
        <v>26865</v>
      </c>
      <c r="D51" s="128">
        <v>0.161</v>
      </c>
    </row>
    <row r="52" spans="1:4" ht="13.8" x14ac:dyDescent="0.3">
      <c r="A52" s="6" t="s">
        <v>58</v>
      </c>
      <c r="B52" s="111">
        <v>61994</v>
      </c>
      <c r="C52" s="111">
        <v>26873</v>
      </c>
      <c r="D52" s="128">
        <v>0.189</v>
      </c>
    </row>
    <row r="53" spans="1:4" ht="13.8" x14ac:dyDescent="0.3">
      <c r="A53" s="6" t="s">
        <v>59</v>
      </c>
      <c r="B53" s="111">
        <v>82042</v>
      </c>
      <c r="C53" s="111">
        <v>32016</v>
      </c>
      <c r="D53" s="128">
        <v>0.11899999999999999</v>
      </c>
    </row>
    <row r="54" spans="1:4" ht="13.8" x14ac:dyDescent="0.3">
      <c r="A54" s="6" t="s">
        <v>60</v>
      </c>
      <c r="B54" s="111">
        <v>87660</v>
      </c>
      <c r="C54" s="111">
        <v>40425</v>
      </c>
      <c r="D54" s="128">
        <v>0.11799999999999999</v>
      </c>
    </row>
    <row r="55" spans="1:4" ht="13.8" x14ac:dyDescent="0.3">
      <c r="A55" s="6" t="s">
        <v>61</v>
      </c>
      <c r="B55" s="111">
        <v>69420</v>
      </c>
      <c r="C55" s="111">
        <v>30334</v>
      </c>
      <c r="D55" s="128">
        <v>0.13600000000000001</v>
      </c>
    </row>
    <row r="56" spans="1:4" ht="13.8" x14ac:dyDescent="0.3">
      <c r="A56" s="6" t="s">
        <v>62</v>
      </c>
      <c r="B56" s="111">
        <v>60637</v>
      </c>
      <c r="C56" s="111">
        <v>25004</v>
      </c>
      <c r="D56" s="128">
        <v>0.16700000000000001</v>
      </c>
    </row>
    <row r="57" spans="1:4" ht="13.8" x14ac:dyDescent="0.3">
      <c r="A57" s="6" t="s">
        <v>63</v>
      </c>
      <c r="B57" s="111">
        <v>67944</v>
      </c>
      <c r="C57" s="111">
        <v>24979</v>
      </c>
      <c r="D57" s="128">
        <v>0.16500000000000001</v>
      </c>
    </row>
    <row r="58" spans="1:4" ht="13.8" x14ac:dyDescent="0.3">
      <c r="A58" s="6" t="s">
        <v>64</v>
      </c>
      <c r="B58" s="111">
        <v>72116</v>
      </c>
      <c r="C58" s="111">
        <v>31380</v>
      </c>
      <c r="D58" s="128">
        <v>0.182</v>
      </c>
    </row>
    <row r="59" spans="1:4" ht="13.8" x14ac:dyDescent="0.3">
      <c r="A59" s="6" t="s">
        <v>65</v>
      </c>
      <c r="B59" s="111">
        <v>66592</v>
      </c>
      <c r="C59" s="111">
        <v>29314</v>
      </c>
      <c r="D59" s="128">
        <v>0.16300000000000001</v>
      </c>
    </row>
    <row r="60" spans="1:4" ht="13.8" x14ac:dyDescent="0.3">
      <c r="A60" s="6" t="s">
        <v>66</v>
      </c>
      <c r="B60" s="111">
        <v>78548</v>
      </c>
      <c r="C60" s="111">
        <v>32225</v>
      </c>
      <c r="D60" s="128">
        <v>0.156</v>
      </c>
    </row>
    <row r="61" spans="1:4" ht="13.8" x14ac:dyDescent="0.3">
      <c r="A61" s="6" t="s">
        <v>67</v>
      </c>
      <c r="B61" s="111">
        <v>83154</v>
      </c>
      <c r="C61" s="111">
        <v>35733</v>
      </c>
      <c r="D61" s="128">
        <v>8.8999999999999996E-2</v>
      </c>
    </row>
    <row r="62" spans="1:4" ht="13.8" x14ac:dyDescent="0.3">
      <c r="A62" s="6" t="s">
        <v>68</v>
      </c>
      <c r="B62" s="111">
        <v>67440</v>
      </c>
      <c r="C62" s="111">
        <v>26843</v>
      </c>
      <c r="D62" s="128">
        <v>0.154</v>
      </c>
    </row>
    <row r="63" spans="1:4" ht="13.8" x14ac:dyDescent="0.3">
      <c r="A63" s="6" t="s">
        <v>69</v>
      </c>
      <c r="B63" s="111">
        <v>68706</v>
      </c>
      <c r="C63" s="111">
        <v>27356</v>
      </c>
      <c r="D63" s="128">
        <v>0.16</v>
      </c>
    </row>
    <row r="64" spans="1:4" ht="13.8" x14ac:dyDescent="0.3">
      <c r="A64" s="6" t="s">
        <v>70</v>
      </c>
      <c r="B64" s="111">
        <v>80513</v>
      </c>
      <c r="C64" s="111">
        <v>31438</v>
      </c>
      <c r="D64" s="128">
        <v>0.11899999999999999</v>
      </c>
    </row>
    <row r="65" spans="1:4" ht="13.8" x14ac:dyDescent="0.3">
      <c r="A65" s="6" t="s">
        <v>71</v>
      </c>
      <c r="B65" s="111">
        <v>82391</v>
      </c>
      <c r="C65" s="111">
        <v>35178</v>
      </c>
      <c r="D65" s="128">
        <v>9.9000000000000005E-2</v>
      </c>
    </row>
    <row r="66" spans="1:4" ht="13.8" x14ac:dyDescent="0.3">
      <c r="A66" s="6" t="s">
        <v>72</v>
      </c>
      <c r="B66" s="111">
        <v>66363</v>
      </c>
      <c r="C66" s="111">
        <v>27320</v>
      </c>
      <c r="D66" s="128">
        <v>0.20899999999999999</v>
      </c>
    </row>
    <row r="67" spans="1:4" ht="13.8" x14ac:dyDescent="0.3">
      <c r="A67" s="6" t="s">
        <v>73</v>
      </c>
      <c r="B67" s="111">
        <v>66073</v>
      </c>
      <c r="C67" s="111">
        <v>28782</v>
      </c>
      <c r="D67" s="128">
        <v>0.161</v>
      </c>
    </row>
    <row r="68" spans="1:4" ht="13.8" x14ac:dyDescent="0.3">
      <c r="A68" s="6" t="s">
        <v>74</v>
      </c>
      <c r="B68" s="111">
        <v>66627</v>
      </c>
      <c r="C68" s="111">
        <v>29556</v>
      </c>
      <c r="D68" s="128">
        <v>0.17299999999999999</v>
      </c>
    </row>
    <row r="69" spans="1:4" ht="13.8" x14ac:dyDescent="0.3">
      <c r="A69" s="6" t="s">
        <v>75</v>
      </c>
      <c r="B69" s="111">
        <v>61881</v>
      </c>
      <c r="C69" s="111">
        <v>30870</v>
      </c>
      <c r="D69" s="128">
        <v>0.14199999999999999</v>
      </c>
    </row>
    <row r="70" spans="1:4" ht="13.8" x14ac:dyDescent="0.3">
      <c r="A70" s="6" t="s">
        <v>76</v>
      </c>
      <c r="B70" s="111">
        <v>56722</v>
      </c>
      <c r="C70" s="111">
        <v>27259</v>
      </c>
      <c r="D70" s="128">
        <v>0.21</v>
      </c>
    </row>
    <row r="71" spans="1:4" ht="13.8" x14ac:dyDescent="0.3">
      <c r="A71" s="6" t="s">
        <v>77</v>
      </c>
      <c r="B71" s="111">
        <v>69871</v>
      </c>
      <c r="C71" s="111">
        <v>30400</v>
      </c>
      <c r="D71" s="128">
        <v>0.129</v>
      </c>
    </row>
    <row r="72" spans="1:4" ht="13.8" x14ac:dyDescent="0.3">
      <c r="A72" s="6" t="s">
        <v>78</v>
      </c>
      <c r="B72" s="111">
        <v>69491</v>
      </c>
      <c r="C72" s="111">
        <v>29419</v>
      </c>
      <c r="D72" s="128">
        <v>0.16300000000000001</v>
      </c>
    </row>
    <row r="73" spans="1:4" ht="13.8" x14ac:dyDescent="0.3">
      <c r="A73" s="6" t="s">
        <v>79</v>
      </c>
      <c r="B73" s="111">
        <v>60674</v>
      </c>
      <c r="C73" s="111">
        <v>26678</v>
      </c>
      <c r="D73" s="128">
        <v>0.157</v>
      </c>
    </row>
    <row r="74" spans="1:4" ht="13.8" x14ac:dyDescent="0.3">
      <c r="A74" s="6" t="s">
        <v>80</v>
      </c>
      <c r="B74" s="111">
        <v>81641</v>
      </c>
      <c r="C74" s="111">
        <v>36579</v>
      </c>
      <c r="D74" s="128">
        <v>0.122</v>
      </c>
    </row>
    <row r="75" spans="1:4" ht="13.8" x14ac:dyDescent="0.3">
      <c r="A75" s="6" t="s">
        <v>81</v>
      </c>
      <c r="B75" s="111">
        <v>87439</v>
      </c>
      <c r="C75" s="111">
        <v>35093</v>
      </c>
      <c r="D75" s="128">
        <v>0.10299999999999999</v>
      </c>
    </row>
    <row r="76" spans="1:4" ht="13.8" x14ac:dyDescent="0.3">
      <c r="A76" s="6" t="s">
        <v>82</v>
      </c>
      <c r="B76" s="111">
        <v>90389</v>
      </c>
      <c r="C76" s="111">
        <v>35135</v>
      </c>
      <c r="D76" s="128">
        <v>9.8000000000000004E-2</v>
      </c>
    </row>
    <row r="77" spans="1:4" ht="13.8" x14ac:dyDescent="0.3">
      <c r="A77" s="6" t="s">
        <v>83</v>
      </c>
      <c r="B77" s="111">
        <v>48799</v>
      </c>
      <c r="C77" s="111">
        <v>22273</v>
      </c>
      <c r="D77" s="128">
        <v>0.25700000000000001</v>
      </c>
    </row>
    <row r="78" spans="1:4" ht="13.8" x14ac:dyDescent="0.3">
      <c r="A78" s="6" t="s">
        <v>84</v>
      </c>
      <c r="B78" s="111">
        <v>63095</v>
      </c>
      <c r="C78" s="111">
        <v>25954</v>
      </c>
      <c r="D78" s="128">
        <v>0.223</v>
      </c>
    </row>
    <row r="79" spans="1:4" ht="13.8" x14ac:dyDescent="0.3">
      <c r="A79" s="6" t="s">
        <v>85</v>
      </c>
      <c r="B79" s="111">
        <v>72407</v>
      </c>
      <c r="C79" s="111">
        <v>31603</v>
      </c>
      <c r="D79" s="128">
        <v>0.13300000000000001</v>
      </c>
    </row>
    <row r="80" spans="1:4" ht="13.8" x14ac:dyDescent="0.3">
      <c r="A80" s="6" t="s">
        <v>86</v>
      </c>
      <c r="B80" s="111">
        <v>77264</v>
      </c>
      <c r="C80" s="111">
        <v>36230</v>
      </c>
      <c r="D80" s="128">
        <v>0.18099999999999999</v>
      </c>
    </row>
    <row r="81" spans="1:4" ht="13.8" x14ac:dyDescent="0.3">
      <c r="A81" s="6" t="s">
        <v>87</v>
      </c>
      <c r="B81" s="111">
        <v>71729</v>
      </c>
      <c r="C81" s="111">
        <v>31446</v>
      </c>
      <c r="D81" s="128">
        <v>0.14899999999999999</v>
      </c>
    </row>
    <row r="82" spans="1:4" ht="13.8" x14ac:dyDescent="0.3">
      <c r="A82" s="6" t="s">
        <v>88</v>
      </c>
      <c r="B82" s="111">
        <v>80958</v>
      </c>
      <c r="C82" s="111">
        <v>28362</v>
      </c>
      <c r="D82" s="128">
        <v>0.115</v>
      </c>
    </row>
    <row r="83" spans="1:4" ht="13.8" x14ac:dyDescent="0.3">
      <c r="A83" s="6" t="s">
        <v>89</v>
      </c>
      <c r="B83" s="111">
        <v>71464</v>
      </c>
      <c r="C83" s="111">
        <v>33934</v>
      </c>
      <c r="D83" s="128">
        <v>0.152</v>
      </c>
    </row>
    <row r="84" spans="1:4" ht="13.8" x14ac:dyDescent="0.3">
      <c r="A84" s="6" t="s">
        <v>90</v>
      </c>
      <c r="B84" s="111">
        <v>98625</v>
      </c>
      <c r="C84" s="111">
        <v>40419</v>
      </c>
      <c r="D84" s="128">
        <v>9.4E-2</v>
      </c>
    </row>
    <row r="85" spans="1:4" ht="13.8" x14ac:dyDescent="0.3">
      <c r="A85" s="6" t="s">
        <v>91</v>
      </c>
      <c r="B85" s="111">
        <v>79871</v>
      </c>
      <c r="C85" s="111">
        <v>31909</v>
      </c>
      <c r="D85" s="128">
        <v>0.108</v>
      </c>
    </row>
    <row r="86" spans="1:4" ht="13.8" x14ac:dyDescent="0.3">
      <c r="A86" s="6" t="s">
        <v>92</v>
      </c>
      <c r="B86" s="111">
        <v>65857</v>
      </c>
      <c r="C86" s="111">
        <v>26522</v>
      </c>
      <c r="D86" s="128">
        <v>0.115</v>
      </c>
    </row>
    <row r="87" spans="1:4" ht="13.8" x14ac:dyDescent="0.3">
      <c r="A87" s="6" t="s">
        <v>93</v>
      </c>
      <c r="B87" s="111">
        <v>66886</v>
      </c>
      <c r="C87" s="111">
        <v>27930</v>
      </c>
      <c r="D87" s="128">
        <v>0.16700000000000001</v>
      </c>
    </row>
    <row r="88" spans="1:4" ht="13.8" x14ac:dyDescent="0.3">
      <c r="A88" s="6" t="s">
        <v>94</v>
      </c>
      <c r="B88" s="111">
        <v>63792</v>
      </c>
      <c r="C88" s="111">
        <v>28174</v>
      </c>
      <c r="D88" s="128">
        <v>0.159</v>
      </c>
    </row>
    <row r="89" spans="1:4" ht="13.8" x14ac:dyDescent="0.3">
      <c r="A89" s="6" t="s">
        <v>95</v>
      </c>
      <c r="B89" s="111">
        <v>61563</v>
      </c>
      <c r="C89" s="111">
        <v>24099</v>
      </c>
      <c r="D89" s="128">
        <v>0.17</v>
      </c>
    </row>
    <row r="90" spans="1:4" ht="13.8" x14ac:dyDescent="0.3">
      <c r="A90" s="6" t="s">
        <v>96</v>
      </c>
      <c r="B90" s="111">
        <v>64152</v>
      </c>
      <c r="C90" s="111">
        <v>27059</v>
      </c>
      <c r="D90" s="128">
        <v>0.16800000000000001</v>
      </c>
    </row>
    <row r="91" spans="1:4" ht="13.8" x14ac:dyDescent="0.3">
      <c r="A91" s="6" t="s">
        <v>97</v>
      </c>
      <c r="B91" s="111">
        <v>78783</v>
      </c>
      <c r="C91" s="111">
        <v>35562</v>
      </c>
      <c r="D91" s="128">
        <v>0.157</v>
      </c>
    </row>
    <row r="92" spans="1:4" ht="13.8" x14ac:dyDescent="0.3">
      <c r="A92" s="6" t="s">
        <v>98</v>
      </c>
      <c r="B92" s="111">
        <v>63222</v>
      </c>
      <c r="C92" s="111">
        <v>26538</v>
      </c>
      <c r="D92" s="128">
        <v>0.19600000000000001</v>
      </c>
    </row>
    <row r="93" spans="1:4" ht="13.8" x14ac:dyDescent="0.3">
      <c r="A93" s="6" t="s">
        <v>99</v>
      </c>
      <c r="B93" s="111">
        <v>65141</v>
      </c>
      <c r="C93" s="111">
        <v>26820</v>
      </c>
      <c r="D93" s="128">
        <v>0.189</v>
      </c>
    </row>
    <row r="94" spans="1:4" ht="13.8" x14ac:dyDescent="0.3">
      <c r="A94" s="6" t="s">
        <v>100</v>
      </c>
      <c r="B94" s="111">
        <v>62316</v>
      </c>
      <c r="C94" s="111">
        <v>26213</v>
      </c>
      <c r="D94" s="128">
        <v>0.17100000000000001</v>
      </c>
    </row>
    <row r="95" spans="1:4" ht="13.8" x14ac:dyDescent="0.3">
      <c r="A95" s="6" t="s">
        <v>101</v>
      </c>
      <c r="B95" s="111">
        <v>145896</v>
      </c>
      <c r="C95" s="111">
        <v>61451</v>
      </c>
      <c r="D95" s="128">
        <v>4.2000000000000003E-2</v>
      </c>
    </row>
    <row r="96" spans="1:4" ht="13.8" x14ac:dyDescent="0.3">
      <c r="A96" s="6" t="s">
        <v>102</v>
      </c>
      <c r="B96" s="111">
        <v>105191</v>
      </c>
      <c r="C96" s="111">
        <v>42978</v>
      </c>
      <c r="D96" s="128">
        <v>8.3000000000000004E-2</v>
      </c>
    </row>
    <row r="97" spans="1:4" ht="13.8" x14ac:dyDescent="0.3">
      <c r="A97" s="6" t="s">
        <v>103</v>
      </c>
      <c r="B97" s="178">
        <v>72500</v>
      </c>
      <c r="C97" s="178">
        <v>27194</v>
      </c>
      <c r="D97" s="179">
        <v>8.6999999999999994E-2</v>
      </c>
    </row>
    <row r="98" spans="1:4" ht="13.8" x14ac:dyDescent="0.3">
      <c r="A98" s="6" t="s">
        <v>104</v>
      </c>
      <c r="B98" s="111">
        <v>58242</v>
      </c>
      <c r="C98" s="111">
        <v>24411</v>
      </c>
      <c r="D98" s="128">
        <v>0.21099999999999999</v>
      </c>
    </row>
    <row r="99" spans="1:4" ht="13.8" x14ac:dyDescent="0.3">
      <c r="A99" s="6" t="s">
        <v>105</v>
      </c>
      <c r="B99" s="111">
        <v>46806</v>
      </c>
      <c r="C99" s="111">
        <v>26339</v>
      </c>
      <c r="D99" s="128">
        <v>0.17699999999999999</v>
      </c>
    </row>
    <row r="100" spans="1:4" ht="13.8" x14ac:dyDescent="0.3">
      <c r="A100" s="6" t="s">
        <v>106</v>
      </c>
      <c r="B100" s="111">
        <v>76484</v>
      </c>
      <c r="C100" s="111">
        <v>33389</v>
      </c>
      <c r="D100" s="128">
        <v>0.11700000000000001</v>
      </c>
    </row>
    <row r="101" spans="1:4" ht="13.8" x14ac:dyDescent="0.3">
      <c r="A101" s="6" t="s">
        <v>107</v>
      </c>
      <c r="B101" s="111">
        <v>49438</v>
      </c>
      <c r="C101" s="111">
        <v>20695</v>
      </c>
      <c r="D101" s="128">
        <v>0.23100000000000001</v>
      </c>
    </row>
    <row r="102" spans="1:4" ht="13.8" x14ac:dyDescent="0.3">
      <c r="A102" s="6" t="s">
        <v>108</v>
      </c>
      <c r="B102" s="111">
        <v>39568</v>
      </c>
      <c r="C102" s="111">
        <v>21595</v>
      </c>
      <c r="D102" s="128">
        <v>0.192</v>
      </c>
    </row>
    <row r="103" spans="1:4" ht="13.8" x14ac:dyDescent="0.3">
      <c r="A103" s="6" t="s">
        <v>109</v>
      </c>
      <c r="B103" s="111">
        <v>92778</v>
      </c>
      <c r="C103" s="111">
        <v>25705</v>
      </c>
      <c r="D103" s="128">
        <v>0.17499999999999999</v>
      </c>
    </row>
    <row r="104" spans="1:4" ht="13.8" x14ac:dyDescent="0.3">
      <c r="A104" s="6" t="s">
        <v>110</v>
      </c>
      <c r="B104" s="111">
        <v>40833</v>
      </c>
      <c r="C104" s="111">
        <v>38471</v>
      </c>
      <c r="D104" s="128">
        <v>0.25700000000000001</v>
      </c>
    </row>
    <row r="105" spans="1:4" ht="13.8" x14ac:dyDescent="0.3">
      <c r="A105" s="6" t="s">
        <v>111</v>
      </c>
      <c r="B105" s="111">
        <v>61827</v>
      </c>
      <c r="C105" s="111">
        <v>29489</v>
      </c>
      <c r="D105" s="128">
        <v>0.20599999999999999</v>
      </c>
    </row>
    <row r="106" spans="1:4" ht="13.8" x14ac:dyDescent="0.3">
      <c r="A106" s="6" t="s">
        <v>112</v>
      </c>
      <c r="B106" s="111">
        <v>124636</v>
      </c>
      <c r="C106" s="111">
        <v>40379</v>
      </c>
      <c r="D106" s="128">
        <v>5.8999999999999997E-2</v>
      </c>
    </row>
    <row r="107" spans="1:4" ht="13.8" x14ac:dyDescent="0.3">
      <c r="A107" s="6" t="s">
        <v>113</v>
      </c>
      <c r="B107" s="111">
        <v>73893</v>
      </c>
      <c r="C107" s="111">
        <v>38625</v>
      </c>
      <c r="D107" s="128">
        <v>9.7000000000000003E-2</v>
      </c>
    </row>
    <row r="108" spans="1:4" ht="13.8" x14ac:dyDescent="0.3">
      <c r="A108" s="6" t="s">
        <v>114</v>
      </c>
      <c r="B108" s="111">
        <v>57421</v>
      </c>
      <c r="C108" s="111">
        <v>29370</v>
      </c>
      <c r="D108" s="128">
        <v>0.191</v>
      </c>
    </row>
    <row r="109" spans="1:4" ht="13.8" x14ac:dyDescent="0.3">
      <c r="A109" s="6" t="s">
        <v>115</v>
      </c>
      <c r="B109" s="111">
        <v>98143</v>
      </c>
      <c r="C109" s="111">
        <v>37187</v>
      </c>
      <c r="D109" s="128">
        <v>8.3000000000000004E-2</v>
      </c>
    </row>
    <row r="110" spans="1:4" ht="13.8" x14ac:dyDescent="0.3">
      <c r="A110" s="6" t="s">
        <v>116</v>
      </c>
      <c r="B110" s="111">
        <v>46875</v>
      </c>
      <c r="C110" s="111">
        <v>16581</v>
      </c>
      <c r="D110" s="128">
        <v>0.215</v>
      </c>
    </row>
    <row r="111" spans="1:4" ht="13.8" x14ac:dyDescent="0.3">
      <c r="A111" s="6" t="s">
        <v>117</v>
      </c>
      <c r="B111" s="111">
        <v>73750</v>
      </c>
      <c r="C111" s="111">
        <v>28383</v>
      </c>
      <c r="D111" s="128">
        <v>4.2000000000000003E-2</v>
      </c>
    </row>
    <row r="112" spans="1:4" ht="13.8" x14ac:dyDescent="0.3">
      <c r="A112" s="6" t="s">
        <v>118</v>
      </c>
      <c r="B112" s="111">
        <v>49792</v>
      </c>
      <c r="C112" s="111">
        <v>22716</v>
      </c>
      <c r="D112" s="128">
        <v>0.27900000000000003</v>
      </c>
    </row>
    <row r="113" spans="1:4" ht="13.8" x14ac:dyDescent="0.3">
      <c r="A113" s="6" t="s">
        <v>119</v>
      </c>
      <c r="B113" s="111">
        <v>117344</v>
      </c>
      <c r="C113" s="111">
        <v>50354</v>
      </c>
      <c r="D113" s="128">
        <v>4.1000000000000002E-2</v>
      </c>
    </row>
    <row r="114" spans="1:4" ht="13.8" x14ac:dyDescent="0.3">
      <c r="A114" s="6" t="s">
        <v>120</v>
      </c>
      <c r="B114" s="111">
        <v>105640</v>
      </c>
      <c r="C114" s="111">
        <v>40029</v>
      </c>
      <c r="D114" s="128">
        <v>4.9000000000000002E-2</v>
      </c>
    </row>
    <row r="115" spans="1:4" ht="13.8" x14ac:dyDescent="0.3">
      <c r="A115" s="6" t="s">
        <v>121</v>
      </c>
      <c r="B115" s="111">
        <v>54556</v>
      </c>
      <c r="C115" s="111">
        <v>30099</v>
      </c>
      <c r="D115" s="128">
        <v>0.219</v>
      </c>
    </row>
    <row r="116" spans="1:4" ht="13.8" x14ac:dyDescent="0.3">
      <c r="A116" s="6" t="s">
        <v>122</v>
      </c>
      <c r="B116" s="111">
        <v>73445</v>
      </c>
      <c r="C116" s="111">
        <v>27370</v>
      </c>
      <c r="D116" s="128">
        <v>0.13400000000000001</v>
      </c>
    </row>
    <row r="117" spans="1:4" ht="13.8" x14ac:dyDescent="0.3">
      <c r="A117" s="6" t="s">
        <v>123</v>
      </c>
      <c r="B117" s="111">
        <v>70435</v>
      </c>
      <c r="C117" s="111">
        <v>24320</v>
      </c>
      <c r="D117" s="128">
        <v>0.19700000000000001</v>
      </c>
    </row>
    <row r="118" spans="1:4" ht="13.8" x14ac:dyDescent="0.3">
      <c r="A118" s="6" t="s">
        <v>124</v>
      </c>
      <c r="B118" s="111">
        <v>85500</v>
      </c>
      <c r="C118" s="111">
        <v>32628</v>
      </c>
      <c r="D118" s="128">
        <v>0.109</v>
      </c>
    </row>
    <row r="119" spans="1:4" ht="13.8" x14ac:dyDescent="0.3">
      <c r="A119" s="6" t="s">
        <v>125</v>
      </c>
      <c r="B119" s="111">
        <v>250000</v>
      </c>
      <c r="C119" s="111">
        <v>154324</v>
      </c>
      <c r="D119" s="128">
        <v>1.4E-2</v>
      </c>
    </row>
    <row r="120" spans="1:4" ht="13.8" x14ac:dyDescent="0.3">
      <c r="A120" s="6" t="s">
        <v>126</v>
      </c>
      <c r="B120" s="111">
        <v>47222</v>
      </c>
      <c r="C120" s="111">
        <v>30769</v>
      </c>
      <c r="D120" s="128">
        <v>0.25900000000000001</v>
      </c>
    </row>
    <row r="121" spans="1:4" ht="13.8" x14ac:dyDescent="0.3">
      <c r="A121" s="6" t="s">
        <v>127</v>
      </c>
      <c r="B121" s="111">
        <v>60673</v>
      </c>
      <c r="C121" s="111">
        <v>21643</v>
      </c>
      <c r="D121" s="128">
        <v>0.191</v>
      </c>
    </row>
    <row r="122" spans="1:4" ht="13.8" x14ac:dyDescent="0.3">
      <c r="A122" s="6" t="s">
        <v>128</v>
      </c>
      <c r="B122" s="111">
        <v>76667</v>
      </c>
      <c r="C122" s="111">
        <v>55187</v>
      </c>
      <c r="D122" s="128">
        <v>0.14799999999999999</v>
      </c>
    </row>
    <row r="123" spans="1:4" ht="13.8" x14ac:dyDescent="0.3">
      <c r="A123" s="6" t="s">
        <v>129</v>
      </c>
      <c r="B123" s="111">
        <v>50000</v>
      </c>
      <c r="C123" s="111">
        <v>17494</v>
      </c>
      <c r="D123" s="128">
        <v>0.17499999999999999</v>
      </c>
    </row>
    <row r="124" spans="1:4" ht="13.8" x14ac:dyDescent="0.3">
      <c r="A124" s="6" t="s">
        <v>130</v>
      </c>
      <c r="B124" s="111">
        <v>53828</v>
      </c>
      <c r="C124" s="111">
        <v>21464</v>
      </c>
      <c r="D124" s="128">
        <v>9.0999999999999998E-2</v>
      </c>
    </row>
    <row r="125" spans="1:4" ht="13.8" x14ac:dyDescent="0.3">
      <c r="A125" s="6" t="s">
        <v>131</v>
      </c>
      <c r="B125" s="111">
        <v>79524</v>
      </c>
      <c r="C125" s="111">
        <v>27621</v>
      </c>
      <c r="D125" s="128">
        <v>0.13900000000000001</v>
      </c>
    </row>
    <row r="126" spans="1:4" ht="13.8" x14ac:dyDescent="0.3">
      <c r="A126" s="6" t="s">
        <v>132</v>
      </c>
      <c r="B126" s="111">
        <v>59167</v>
      </c>
      <c r="C126" s="111">
        <v>28789</v>
      </c>
      <c r="D126" s="128">
        <v>0.16600000000000001</v>
      </c>
    </row>
    <row r="127" spans="1:4" ht="13.8" x14ac:dyDescent="0.3">
      <c r="A127" s="6" t="s">
        <v>133</v>
      </c>
      <c r="B127" s="111">
        <v>41365</v>
      </c>
      <c r="C127" s="111">
        <v>24367</v>
      </c>
      <c r="D127" s="128">
        <v>0.17199999999999999</v>
      </c>
    </row>
    <row r="128" spans="1:4" ht="13.8" x14ac:dyDescent="0.3">
      <c r="A128" s="6" t="s">
        <v>134</v>
      </c>
      <c r="B128" s="111">
        <v>76806</v>
      </c>
      <c r="C128" s="111">
        <v>44475</v>
      </c>
      <c r="D128" s="128">
        <v>4.1000000000000002E-2</v>
      </c>
    </row>
    <row r="129" spans="1:4" ht="13.8" x14ac:dyDescent="0.3">
      <c r="A129" s="6" t="s">
        <v>135</v>
      </c>
      <c r="B129" s="111">
        <v>51979</v>
      </c>
      <c r="C129" s="111">
        <v>20511</v>
      </c>
      <c r="D129" s="128">
        <v>0.254</v>
      </c>
    </row>
    <row r="130" spans="1:4" ht="13.8" x14ac:dyDescent="0.3">
      <c r="A130" s="6" t="s">
        <v>136</v>
      </c>
      <c r="B130" s="111">
        <v>207321</v>
      </c>
      <c r="C130" s="111">
        <v>85219</v>
      </c>
      <c r="D130" s="128">
        <v>2.4E-2</v>
      </c>
    </row>
    <row r="131" spans="1:4" ht="13.8" x14ac:dyDescent="0.3">
      <c r="A131" s="6" t="s">
        <v>137</v>
      </c>
      <c r="B131" s="111">
        <v>82619</v>
      </c>
      <c r="C131" s="111">
        <v>29948</v>
      </c>
      <c r="D131" s="128">
        <v>0.128</v>
      </c>
    </row>
    <row r="132" spans="1:4" ht="13.8" x14ac:dyDescent="0.3">
      <c r="A132" s="6" t="s">
        <v>138</v>
      </c>
      <c r="B132" s="111">
        <v>64044</v>
      </c>
      <c r="C132" s="111">
        <v>31202</v>
      </c>
      <c r="D132" s="128">
        <v>0.17699999999999999</v>
      </c>
    </row>
    <row r="133" spans="1:4" ht="13.8" x14ac:dyDescent="0.3">
      <c r="A133" s="6" t="s">
        <v>139</v>
      </c>
      <c r="B133" s="111">
        <v>41731</v>
      </c>
      <c r="C133" s="111">
        <v>22379</v>
      </c>
      <c r="D133" s="128">
        <v>0.28000000000000003</v>
      </c>
    </row>
    <row r="134" spans="1:4" ht="13.8" x14ac:dyDescent="0.3">
      <c r="A134" s="6" t="s">
        <v>140</v>
      </c>
      <c r="B134" s="111">
        <v>59344</v>
      </c>
      <c r="C134" s="111">
        <v>27346</v>
      </c>
      <c r="D134" s="128">
        <v>0.17199999999999999</v>
      </c>
    </row>
    <row r="135" spans="1:4" ht="13.8" x14ac:dyDescent="0.3">
      <c r="A135" s="6" t="s">
        <v>141</v>
      </c>
      <c r="B135" s="111">
        <v>51932</v>
      </c>
      <c r="C135" s="111">
        <v>24812</v>
      </c>
      <c r="D135" s="128">
        <v>0.17699999999999999</v>
      </c>
    </row>
    <row r="136" spans="1:4" ht="13.8" x14ac:dyDescent="0.3">
      <c r="A136" s="6" t="s">
        <v>142</v>
      </c>
      <c r="B136" s="111">
        <v>62500</v>
      </c>
      <c r="C136" s="111">
        <v>29264</v>
      </c>
      <c r="D136" s="128">
        <v>0.04</v>
      </c>
    </row>
    <row r="137" spans="1:4" ht="13.8" x14ac:dyDescent="0.3">
      <c r="A137" s="6" t="s">
        <v>143</v>
      </c>
      <c r="B137" s="111">
        <v>74125</v>
      </c>
      <c r="C137" s="111">
        <v>32590</v>
      </c>
      <c r="D137" s="128">
        <v>0.107</v>
      </c>
    </row>
    <row r="138" spans="1:4" ht="13.8" x14ac:dyDescent="0.3">
      <c r="A138" s="6" t="s">
        <v>144</v>
      </c>
      <c r="B138" s="111">
        <v>56944</v>
      </c>
      <c r="C138" s="111">
        <v>17861</v>
      </c>
      <c r="D138" s="128">
        <v>0.191</v>
      </c>
    </row>
    <row r="139" spans="1:4" ht="13.8" x14ac:dyDescent="0.3">
      <c r="A139" s="6" t="s">
        <v>145</v>
      </c>
      <c r="B139" s="111">
        <v>75750</v>
      </c>
      <c r="C139" s="111">
        <v>28450</v>
      </c>
      <c r="D139" s="128">
        <v>0.161</v>
      </c>
    </row>
    <row r="140" spans="1:4" ht="13.8" x14ac:dyDescent="0.3">
      <c r="A140" s="6" t="s">
        <v>146</v>
      </c>
      <c r="B140" s="111">
        <v>67569</v>
      </c>
      <c r="C140" s="111">
        <v>26907</v>
      </c>
      <c r="D140" s="128">
        <v>0.157</v>
      </c>
    </row>
    <row r="141" spans="1:4" ht="13.8" x14ac:dyDescent="0.3">
      <c r="A141" s="6" t="s">
        <v>147</v>
      </c>
      <c r="B141" s="111">
        <v>63913</v>
      </c>
      <c r="C141" s="111">
        <v>27044</v>
      </c>
      <c r="D141" s="128">
        <v>0.14899999999999999</v>
      </c>
    </row>
    <row r="142" spans="1:4" ht="13.8" x14ac:dyDescent="0.3">
      <c r="A142" s="6" t="s">
        <v>148</v>
      </c>
      <c r="B142" s="111">
        <v>66087</v>
      </c>
      <c r="C142" s="111">
        <v>32844</v>
      </c>
      <c r="D142" s="128">
        <v>0.245</v>
      </c>
    </row>
    <row r="143" spans="1:4" ht="13.8" x14ac:dyDescent="0.3">
      <c r="A143" s="6" t="s">
        <v>149</v>
      </c>
      <c r="B143" s="111">
        <v>56429</v>
      </c>
      <c r="C143" s="111">
        <v>22111</v>
      </c>
      <c r="D143" s="128">
        <v>0.13700000000000001</v>
      </c>
    </row>
    <row r="144" spans="1:4" ht="13.8" x14ac:dyDescent="0.3">
      <c r="A144" s="6" t="s">
        <v>150</v>
      </c>
      <c r="B144" s="111">
        <v>50417</v>
      </c>
      <c r="C144" s="111">
        <v>15743</v>
      </c>
      <c r="D144" s="128">
        <v>0.25600000000000001</v>
      </c>
    </row>
    <row r="145" spans="1:4" ht="13.8" x14ac:dyDescent="0.3">
      <c r="A145" s="6" t="s">
        <v>151</v>
      </c>
      <c r="B145" s="111">
        <v>61563</v>
      </c>
      <c r="C145" s="111">
        <v>31036</v>
      </c>
      <c r="D145" s="128">
        <v>0.152</v>
      </c>
    </row>
    <row r="146" spans="1:4" ht="13.8" x14ac:dyDescent="0.3">
      <c r="A146" s="6" t="s">
        <v>152</v>
      </c>
      <c r="B146" s="111">
        <v>54880</v>
      </c>
      <c r="C146" s="111">
        <v>24643</v>
      </c>
      <c r="D146" s="128">
        <v>0.13500000000000001</v>
      </c>
    </row>
    <row r="147" spans="1:4" ht="13.8" x14ac:dyDescent="0.3">
      <c r="A147" s="6" t="s">
        <v>153</v>
      </c>
      <c r="B147" s="111">
        <v>85817</v>
      </c>
      <c r="C147" s="111">
        <v>36718</v>
      </c>
      <c r="D147" s="128">
        <v>4.1000000000000002E-2</v>
      </c>
    </row>
    <row r="148" spans="1:4" ht="13.8" x14ac:dyDescent="0.3">
      <c r="A148" s="6" t="s">
        <v>154</v>
      </c>
      <c r="B148" s="111">
        <v>77206</v>
      </c>
      <c r="C148" s="111">
        <v>26401</v>
      </c>
      <c r="D148" s="128">
        <v>0.11700000000000001</v>
      </c>
    </row>
    <row r="149" spans="1:4" ht="13.8" x14ac:dyDescent="0.3">
      <c r="A149" s="6" t="s">
        <v>155</v>
      </c>
      <c r="B149" s="111">
        <v>69931</v>
      </c>
      <c r="C149" s="111">
        <v>26636</v>
      </c>
      <c r="D149" s="128">
        <v>9.1999999999999998E-2</v>
      </c>
    </row>
    <row r="150" spans="1:4" ht="13.8" x14ac:dyDescent="0.3">
      <c r="A150" s="6" t="s">
        <v>156</v>
      </c>
      <c r="B150" s="111">
        <v>78965</v>
      </c>
      <c r="C150" s="111">
        <v>37983</v>
      </c>
      <c r="D150" s="128">
        <v>0.16900000000000001</v>
      </c>
    </row>
    <row r="151" spans="1:4" ht="13.8" x14ac:dyDescent="0.3">
      <c r="A151" s="6" t="s">
        <v>157</v>
      </c>
      <c r="B151" s="111">
        <v>85453</v>
      </c>
      <c r="C151" s="111">
        <v>32532</v>
      </c>
      <c r="D151" s="128">
        <v>8.3000000000000004E-2</v>
      </c>
    </row>
    <row r="152" spans="1:4" ht="13.8" x14ac:dyDescent="0.3">
      <c r="A152" s="6" t="s">
        <v>158</v>
      </c>
      <c r="B152" s="111">
        <v>74188</v>
      </c>
      <c r="C152" s="111">
        <v>24810</v>
      </c>
      <c r="D152" s="128">
        <v>0.20100000000000001</v>
      </c>
    </row>
    <row r="153" spans="1:4" ht="13.8" x14ac:dyDescent="0.3">
      <c r="A153" s="6" t="s">
        <v>159</v>
      </c>
      <c r="B153" s="111">
        <v>73333</v>
      </c>
      <c r="C153" s="111">
        <v>29481</v>
      </c>
      <c r="D153" s="128">
        <v>0.129</v>
      </c>
    </row>
    <row r="154" spans="1:4" ht="13.8" x14ac:dyDescent="0.3">
      <c r="A154" s="6" t="s">
        <v>160</v>
      </c>
      <c r="B154" s="111">
        <v>71141</v>
      </c>
      <c r="C154" s="111">
        <v>29719</v>
      </c>
      <c r="D154" s="128">
        <v>0.17299999999999999</v>
      </c>
    </row>
    <row r="155" spans="1:4" ht="13.8" x14ac:dyDescent="0.3">
      <c r="A155" s="6" t="s">
        <v>161</v>
      </c>
      <c r="B155" s="111">
        <v>50208</v>
      </c>
      <c r="C155" s="111">
        <v>11789</v>
      </c>
      <c r="D155" s="128">
        <v>0.438</v>
      </c>
    </row>
    <row r="156" spans="1:4" ht="13.8" x14ac:dyDescent="0.3">
      <c r="A156" s="6" t="s">
        <v>162</v>
      </c>
      <c r="B156" s="111">
        <v>76827</v>
      </c>
      <c r="C156" s="111">
        <v>32680</v>
      </c>
      <c r="D156" s="128">
        <v>0.13500000000000001</v>
      </c>
    </row>
    <row r="157" spans="1:4" ht="13.8" x14ac:dyDescent="0.3">
      <c r="A157" s="6" t="s">
        <v>163</v>
      </c>
      <c r="B157" s="111">
        <v>59500</v>
      </c>
      <c r="C157" s="111">
        <v>21823</v>
      </c>
      <c r="D157" s="128">
        <v>0.21</v>
      </c>
    </row>
    <row r="158" spans="1:4" ht="13.8" x14ac:dyDescent="0.3">
      <c r="A158" s="6" t="s">
        <v>164</v>
      </c>
      <c r="B158" s="111">
        <v>81938</v>
      </c>
      <c r="C158" s="111">
        <v>35881</v>
      </c>
      <c r="D158" s="128">
        <v>8.1000000000000003E-2</v>
      </c>
    </row>
    <row r="159" spans="1:4" ht="13.8" x14ac:dyDescent="0.3">
      <c r="A159" s="6" t="s">
        <v>165</v>
      </c>
      <c r="B159" s="111">
        <v>143894</v>
      </c>
      <c r="C159" s="111">
        <v>59856</v>
      </c>
      <c r="D159" s="128">
        <v>2.7E-2</v>
      </c>
    </row>
    <row r="160" spans="1:4" ht="13.8" x14ac:dyDescent="0.3">
      <c r="A160" s="6" t="s">
        <v>166</v>
      </c>
      <c r="B160" s="111">
        <v>59423</v>
      </c>
      <c r="C160" s="111">
        <v>25058</v>
      </c>
      <c r="D160" s="128">
        <v>0.152</v>
      </c>
    </row>
    <row r="161" spans="1:4" ht="13.8" x14ac:dyDescent="0.3">
      <c r="A161" s="6" t="s">
        <v>167</v>
      </c>
      <c r="B161" s="111">
        <v>72745</v>
      </c>
      <c r="C161" s="111">
        <v>30249</v>
      </c>
      <c r="D161" s="128">
        <v>0.125</v>
      </c>
    </row>
    <row r="162" spans="1:4" ht="13.8" x14ac:dyDescent="0.3">
      <c r="A162" s="6" t="s">
        <v>168</v>
      </c>
      <c r="B162" s="111">
        <v>70326</v>
      </c>
      <c r="C162" s="111">
        <v>27359</v>
      </c>
      <c r="D162" s="128">
        <v>0.215</v>
      </c>
    </row>
    <row r="163" spans="1:4" ht="13.8" x14ac:dyDescent="0.3">
      <c r="A163" s="6" t="s">
        <v>169</v>
      </c>
      <c r="B163" s="111">
        <v>113523</v>
      </c>
      <c r="C163" s="111">
        <v>46093</v>
      </c>
      <c r="D163" s="128">
        <v>0.1</v>
      </c>
    </row>
    <row r="164" spans="1:4" ht="13.8" x14ac:dyDescent="0.3">
      <c r="A164" s="6" t="s">
        <v>170</v>
      </c>
      <c r="B164" s="111">
        <v>68156</v>
      </c>
      <c r="C164" s="111">
        <v>27406</v>
      </c>
      <c r="D164" s="128">
        <v>0.14199999999999999</v>
      </c>
    </row>
    <row r="165" spans="1:4" ht="13.8" x14ac:dyDescent="0.3">
      <c r="A165" s="6" t="s">
        <v>171</v>
      </c>
      <c r="B165" s="111">
        <v>81071</v>
      </c>
      <c r="C165" s="111">
        <v>33120</v>
      </c>
      <c r="D165" s="128">
        <v>0.316</v>
      </c>
    </row>
    <row r="166" spans="1:4" ht="13.8" x14ac:dyDescent="0.3">
      <c r="A166" s="6" t="s">
        <v>172</v>
      </c>
      <c r="B166" s="111">
        <v>43750</v>
      </c>
      <c r="C166" s="111">
        <v>19721</v>
      </c>
      <c r="D166" s="128">
        <v>0.23599999999999999</v>
      </c>
    </row>
    <row r="167" spans="1:4" ht="13.8" x14ac:dyDescent="0.3">
      <c r="A167" s="6" t="s">
        <v>173</v>
      </c>
      <c r="B167" s="111">
        <v>46201</v>
      </c>
      <c r="C167" s="111">
        <v>23396</v>
      </c>
      <c r="D167" s="128">
        <v>0.23400000000000001</v>
      </c>
    </row>
    <row r="168" spans="1:4" ht="13.8" x14ac:dyDescent="0.3">
      <c r="A168" s="6" t="s">
        <v>174</v>
      </c>
      <c r="B168" s="111">
        <v>38350</v>
      </c>
      <c r="C168" s="111">
        <v>18569</v>
      </c>
      <c r="D168" s="128">
        <v>0.36</v>
      </c>
    </row>
    <row r="169" spans="1:4" ht="13.8" x14ac:dyDescent="0.3">
      <c r="A169" s="6" t="s">
        <v>175</v>
      </c>
      <c r="B169" s="111">
        <v>55825</v>
      </c>
      <c r="C169" s="111">
        <v>23864</v>
      </c>
      <c r="D169" s="128">
        <v>0.187</v>
      </c>
    </row>
    <row r="170" spans="1:4" ht="13.8" x14ac:dyDescent="0.3">
      <c r="A170" s="6" t="s">
        <v>176</v>
      </c>
      <c r="B170" s="111">
        <v>79375</v>
      </c>
      <c r="C170" s="111">
        <v>31651</v>
      </c>
      <c r="D170" s="128">
        <v>2.5000000000000001E-2</v>
      </c>
    </row>
    <row r="171" spans="1:4" ht="13.8" x14ac:dyDescent="0.3">
      <c r="A171" s="6" t="s">
        <v>177</v>
      </c>
      <c r="B171" s="111">
        <v>62279</v>
      </c>
      <c r="C171" s="111">
        <v>26240</v>
      </c>
      <c r="D171" s="128">
        <v>0.20499999999999999</v>
      </c>
    </row>
    <row r="172" spans="1:4" ht="13.8" x14ac:dyDescent="0.3">
      <c r="A172" s="6" t="s">
        <v>178</v>
      </c>
      <c r="B172" s="111">
        <v>47917</v>
      </c>
      <c r="C172" s="111">
        <v>26932</v>
      </c>
      <c r="D172" s="128">
        <v>0.19500000000000001</v>
      </c>
    </row>
    <row r="173" spans="1:4" ht="13.8" x14ac:dyDescent="0.3">
      <c r="A173" s="6" t="s">
        <v>179</v>
      </c>
      <c r="B173" s="111">
        <v>39000</v>
      </c>
      <c r="C173" s="111">
        <v>14234</v>
      </c>
      <c r="D173" s="128">
        <v>0.27500000000000002</v>
      </c>
    </row>
    <row r="174" spans="1:4" ht="13.8" x14ac:dyDescent="0.3">
      <c r="A174" s="6" t="s">
        <v>180</v>
      </c>
      <c r="B174" s="111">
        <v>70921</v>
      </c>
      <c r="C174" s="111">
        <v>19993</v>
      </c>
      <c r="D174" s="128">
        <v>0.20399999999999999</v>
      </c>
    </row>
    <row r="175" spans="1:4" ht="13.8" x14ac:dyDescent="0.3">
      <c r="A175" s="6" t="s">
        <v>181</v>
      </c>
      <c r="B175" s="111">
        <v>67652</v>
      </c>
      <c r="C175" s="111">
        <v>33114</v>
      </c>
      <c r="D175" s="128">
        <v>7.2999999999999995E-2</v>
      </c>
    </row>
    <row r="176" spans="1:4" ht="13.8" x14ac:dyDescent="0.3">
      <c r="A176" s="6" t="s">
        <v>182</v>
      </c>
      <c r="B176" s="111">
        <v>56922</v>
      </c>
      <c r="C176" s="111">
        <v>22801</v>
      </c>
      <c r="D176" s="128">
        <v>0.20599999999999999</v>
      </c>
    </row>
    <row r="177" spans="1:4" ht="13.8" x14ac:dyDescent="0.3">
      <c r="A177" s="6" t="s">
        <v>183</v>
      </c>
      <c r="B177" s="111">
        <v>55938</v>
      </c>
      <c r="C177" s="111">
        <v>21183</v>
      </c>
      <c r="D177" s="128">
        <v>0.35699999999999998</v>
      </c>
    </row>
    <row r="178" spans="1:4" ht="13.8" x14ac:dyDescent="0.3">
      <c r="A178" s="6" t="s">
        <v>184</v>
      </c>
      <c r="B178" s="111">
        <v>41375</v>
      </c>
      <c r="C178" s="111">
        <v>18705</v>
      </c>
      <c r="D178" s="128">
        <v>0.42499999999999999</v>
      </c>
    </row>
    <row r="179" spans="1:4" ht="13.8" x14ac:dyDescent="0.3">
      <c r="A179" s="6" t="s">
        <v>185</v>
      </c>
      <c r="B179" s="111">
        <v>46413</v>
      </c>
      <c r="C179" s="111">
        <v>21632</v>
      </c>
      <c r="D179" s="128">
        <v>0.23799999999999999</v>
      </c>
    </row>
    <row r="180" spans="1:4" ht="13.8" x14ac:dyDescent="0.3">
      <c r="A180" s="6" t="s">
        <v>186</v>
      </c>
      <c r="B180" s="111">
        <v>71726</v>
      </c>
      <c r="C180" s="111">
        <v>29367</v>
      </c>
      <c r="D180" s="128">
        <v>0.152</v>
      </c>
    </row>
    <row r="181" spans="1:4" ht="13.8" x14ac:dyDescent="0.3">
      <c r="A181" s="6" t="s">
        <v>187</v>
      </c>
      <c r="B181" s="111">
        <v>83750</v>
      </c>
      <c r="C181" s="111">
        <v>27896</v>
      </c>
      <c r="D181" s="128">
        <v>0.13500000000000001</v>
      </c>
    </row>
    <row r="182" spans="1:4" ht="13.8" x14ac:dyDescent="0.3">
      <c r="A182" s="6" t="s">
        <v>188</v>
      </c>
      <c r="B182" s="111">
        <v>78750</v>
      </c>
      <c r="C182" s="111">
        <v>26989</v>
      </c>
      <c r="D182" s="128">
        <v>0.34899999999999998</v>
      </c>
    </row>
    <row r="183" spans="1:4" ht="13.8" x14ac:dyDescent="0.3">
      <c r="A183" s="6" t="s">
        <v>189</v>
      </c>
      <c r="B183" s="111">
        <v>37788</v>
      </c>
      <c r="C183" s="111">
        <v>16290</v>
      </c>
      <c r="D183" s="128">
        <v>0.28999999999999998</v>
      </c>
    </row>
    <row r="184" spans="1:4" ht="13.8" x14ac:dyDescent="0.3">
      <c r="A184" s="6" t="s">
        <v>190</v>
      </c>
      <c r="B184" s="111">
        <v>68889</v>
      </c>
      <c r="C184" s="111">
        <v>39952</v>
      </c>
      <c r="D184" s="128">
        <v>7.9000000000000001E-2</v>
      </c>
    </row>
    <row r="185" spans="1:4" ht="13.8" x14ac:dyDescent="0.3">
      <c r="A185" s="6" t="s">
        <v>191</v>
      </c>
      <c r="B185" s="111">
        <v>73438</v>
      </c>
      <c r="C185" s="111">
        <v>23716</v>
      </c>
      <c r="D185" s="128">
        <v>0.38100000000000001</v>
      </c>
    </row>
    <row r="186" spans="1:4" ht="13.8" x14ac:dyDescent="0.3">
      <c r="A186" s="6" t="s">
        <v>192</v>
      </c>
      <c r="B186" s="111">
        <v>44045</v>
      </c>
      <c r="C186" s="111">
        <v>17685</v>
      </c>
      <c r="D186" s="128">
        <v>0.33400000000000002</v>
      </c>
    </row>
    <row r="187" spans="1:4" ht="13.8" x14ac:dyDescent="0.3">
      <c r="A187" s="6" t="s">
        <v>193</v>
      </c>
      <c r="B187" s="111">
        <v>38942</v>
      </c>
      <c r="C187" s="111">
        <v>20762</v>
      </c>
      <c r="D187" s="128">
        <v>0.23899999999999999</v>
      </c>
    </row>
    <row r="188" spans="1:4" ht="13.8" x14ac:dyDescent="0.3">
      <c r="A188" s="6" t="s">
        <v>194</v>
      </c>
      <c r="B188" s="111">
        <v>66069</v>
      </c>
      <c r="C188" s="111">
        <v>45980</v>
      </c>
      <c r="D188" s="128">
        <v>0.21199999999999999</v>
      </c>
    </row>
    <row r="189" spans="1:4" ht="13.8" x14ac:dyDescent="0.3">
      <c r="A189" s="6" t="s">
        <v>195</v>
      </c>
      <c r="B189" s="111">
        <v>102917</v>
      </c>
      <c r="C189" s="111">
        <v>34031</v>
      </c>
      <c r="D189" s="128">
        <v>3.7999999999999999E-2</v>
      </c>
    </row>
    <row r="190" spans="1:4" ht="13.8" x14ac:dyDescent="0.3">
      <c r="A190" s="6" t="s">
        <v>196</v>
      </c>
      <c r="B190" s="111">
        <v>64696</v>
      </c>
      <c r="C190" s="111">
        <v>30355</v>
      </c>
      <c r="D190" s="128">
        <v>0.158</v>
      </c>
    </row>
    <row r="191" spans="1:4" ht="13.8" x14ac:dyDescent="0.3">
      <c r="A191" s="6" t="s">
        <v>197</v>
      </c>
      <c r="B191" s="111">
        <v>66389</v>
      </c>
      <c r="C191" s="111">
        <v>24670</v>
      </c>
      <c r="D191" s="128">
        <v>0.124</v>
      </c>
    </row>
    <row r="192" spans="1:4" ht="13.8" x14ac:dyDescent="0.3">
      <c r="A192" s="6" t="s">
        <v>198</v>
      </c>
      <c r="B192" s="111">
        <v>53214</v>
      </c>
      <c r="C192" s="111">
        <v>26827</v>
      </c>
      <c r="D192" s="128">
        <v>0.20599999999999999</v>
      </c>
    </row>
    <row r="193" spans="1:4" ht="13.8" x14ac:dyDescent="0.3">
      <c r="A193" s="6" t="s">
        <v>199</v>
      </c>
      <c r="B193" s="111">
        <v>77500</v>
      </c>
      <c r="C193" s="111">
        <v>28083</v>
      </c>
      <c r="D193" s="128">
        <v>0.26800000000000002</v>
      </c>
    </row>
    <row r="194" spans="1:4" ht="13.8" x14ac:dyDescent="0.3">
      <c r="A194" s="6" t="s">
        <v>200</v>
      </c>
      <c r="B194" s="111">
        <v>51689</v>
      </c>
      <c r="C194" s="111">
        <v>21042</v>
      </c>
      <c r="D194" s="128">
        <v>0.17399999999999999</v>
      </c>
    </row>
    <row r="195" spans="1:4" ht="13.8" x14ac:dyDescent="0.3">
      <c r="A195" s="6" t="s">
        <v>201</v>
      </c>
      <c r="B195" s="111">
        <v>58750</v>
      </c>
      <c r="C195" s="111">
        <v>21938</v>
      </c>
      <c r="D195" s="128">
        <v>0.17299999999999999</v>
      </c>
    </row>
    <row r="196" spans="1:4" ht="13.8" x14ac:dyDescent="0.3">
      <c r="A196" s="6" t="s">
        <v>202</v>
      </c>
      <c r="B196" s="111">
        <v>83611</v>
      </c>
      <c r="C196" s="111">
        <v>21730</v>
      </c>
      <c r="D196" s="128">
        <v>0.23100000000000001</v>
      </c>
    </row>
    <row r="197" spans="1:4" ht="13.8" x14ac:dyDescent="0.3">
      <c r="A197" s="6" t="s">
        <v>203</v>
      </c>
      <c r="B197" s="111">
        <v>55795</v>
      </c>
      <c r="C197" s="111">
        <v>24973</v>
      </c>
      <c r="D197" s="128">
        <v>0.19900000000000001</v>
      </c>
    </row>
    <row r="198" spans="1:4" ht="13.8" x14ac:dyDescent="0.3">
      <c r="A198" s="6" t="s">
        <v>204</v>
      </c>
      <c r="B198" s="111">
        <v>66250</v>
      </c>
      <c r="C198" s="111">
        <v>26187</v>
      </c>
      <c r="D198" s="128">
        <v>0.16300000000000001</v>
      </c>
    </row>
    <row r="199" spans="1:4" ht="13.8" x14ac:dyDescent="0.3">
      <c r="A199" s="6" t="s">
        <v>205</v>
      </c>
      <c r="B199" s="111">
        <v>56827</v>
      </c>
      <c r="C199" s="111">
        <v>19451</v>
      </c>
      <c r="D199" s="128">
        <v>6.5000000000000002E-2</v>
      </c>
    </row>
    <row r="200" spans="1:4" ht="13.8" x14ac:dyDescent="0.3">
      <c r="A200" s="6" t="s">
        <v>206</v>
      </c>
      <c r="B200" s="111">
        <v>57656</v>
      </c>
      <c r="C200" s="111">
        <v>29007</v>
      </c>
      <c r="D200" s="128">
        <v>0.14599999999999999</v>
      </c>
    </row>
    <row r="201" spans="1:4" ht="13.8" x14ac:dyDescent="0.3">
      <c r="A201" s="6" t="s">
        <v>207</v>
      </c>
      <c r="B201" s="111">
        <v>93989</v>
      </c>
      <c r="C201" s="111">
        <v>35439</v>
      </c>
      <c r="D201" s="128">
        <v>0.113</v>
      </c>
    </row>
    <row r="202" spans="1:4" ht="13.8" x14ac:dyDescent="0.3">
      <c r="A202" s="6" t="s">
        <v>208</v>
      </c>
      <c r="B202" s="111">
        <v>151942</v>
      </c>
      <c r="C202" s="111">
        <v>66779</v>
      </c>
      <c r="D202" s="128">
        <v>2.4E-2</v>
      </c>
    </row>
    <row r="203" spans="1:4" ht="13.8" x14ac:dyDescent="0.3">
      <c r="A203" s="6" t="s">
        <v>209</v>
      </c>
      <c r="B203" s="111">
        <v>56708</v>
      </c>
      <c r="C203" s="111">
        <v>25443</v>
      </c>
      <c r="D203" s="128">
        <v>0.187</v>
      </c>
    </row>
    <row r="204" spans="1:4" ht="13.8" x14ac:dyDescent="0.3">
      <c r="A204" s="6" t="s">
        <v>210</v>
      </c>
      <c r="B204" s="111">
        <v>46964</v>
      </c>
      <c r="C204" s="111">
        <v>20163</v>
      </c>
      <c r="D204" s="128">
        <v>0.16600000000000001</v>
      </c>
    </row>
    <row r="205" spans="1:4" ht="13.8" x14ac:dyDescent="0.3">
      <c r="A205" s="6" t="s">
        <v>211</v>
      </c>
      <c r="B205" s="111">
        <v>250000</v>
      </c>
      <c r="C205" s="111">
        <v>138286</v>
      </c>
      <c r="D205" s="128">
        <v>6.9000000000000006E-2</v>
      </c>
    </row>
    <row r="206" spans="1:4" ht="13.8" x14ac:dyDescent="0.3">
      <c r="A206" s="6" t="s">
        <v>212</v>
      </c>
      <c r="B206" s="111">
        <v>132795</v>
      </c>
      <c r="C206" s="111">
        <v>54946</v>
      </c>
      <c r="D206" s="128">
        <v>5.0999999999999997E-2</v>
      </c>
    </row>
    <row r="207" spans="1:4" ht="13.8" x14ac:dyDescent="0.3">
      <c r="A207" s="6" t="s">
        <v>213</v>
      </c>
      <c r="B207" s="111">
        <v>41932</v>
      </c>
      <c r="C207" s="111">
        <v>18490</v>
      </c>
      <c r="D207" s="128">
        <v>0.42599999999999999</v>
      </c>
    </row>
    <row r="208" spans="1:4" ht="13.8" x14ac:dyDescent="0.3">
      <c r="A208" s="6" t="s">
        <v>214</v>
      </c>
      <c r="B208" s="111">
        <v>75417</v>
      </c>
      <c r="C208" s="111">
        <v>27967</v>
      </c>
      <c r="D208" s="128">
        <v>0.10299999999999999</v>
      </c>
    </row>
    <row r="209" spans="1:4" ht="13.8" x14ac:dyDescent="0.3">
      <c r="A209" s="6" t="s">
        <v>215</v>
      </c>
      <c r="B209" s="111">
        <v>58603</v>
      </c>
      <c r="C209" s="111">
        <v>31234</v>
      </c>
      <c r="D209" s="128">
        <v>0.17100000000000001</v>
      </c>
    </row>
    <row r="210" spans="1:4" ht="13.8" x14ac:dyDescent="0.3">
      <c r="A210" s="6" t="s">
        <v>216</v>
      </c>
      <c r="B210" s="111">
        <v>46739</v>
      </c>
      <c r="C210" s="111">
        <v>22192</v>
      </c>
      <c r="D210" s="128">
        <v>0.29099999999999998</v>
      </c>
    </row>
    <row r="211" spans="1:4" ht="13.8" x14ac:dyDescent="0.3">
      <c r="A211" s="6" t="s">
        <v>217</v>
      </c>
      <c r="B211" s="111">
        <v>84571</v>
      </c>
      <c r="C211" s="111">
        <v>36996</v>
      </c>
      <c r="D211" s="128">
        <v>0.13400000000000001</v>
      </c>
    </row>
    <row r="212" spans="1:4" ht="13.8" x14ac:dyDescent="0.3">
      <c r="A212" s="6" t="s">
        <v>218</v>
      </c>
      <c r="B212" s="111">
        <v>34250</v>
      </c>
      <c r="C212" s="111">
        <v>16702</v>
      </c>
      <c r="D212" s="128">
        <v>0.38300000000000001</v>
      </c>
    </row>
    <row r="213" spans="1:4" ht="13.8" x14ac:dyDescent="0.3">
      <c r="A213" s="6" t="s">
        <v>219</v>
      </c>
      <c r="B213" s="111">
        <v>90114</v>
      </c>
      <c r="C213" s="111">
        <v>34314</v>
      </c>
      <c r="D213" s="128">
        <v>1.0999999999999999E-2</v>
      </c>
    </row>
    <row r="214" spans="1:4" ht="13.8" x14ac:dyDescent="0.3">
      <c r="A214" s="6" t="s">
        <v>220</v>
      </c>
      <c r="B214" s="111">
        <v>39241</v>
      </c>
      <c r="C214" s="111">
        <v>19543</v>
      </c>
      <c r="D214" s="128">
        <v>0.19</v>
      </c>
    </row>
    <row r="215" spans="1:4" ht="13.8" x14ac:dyDescent="0.3">
      <c r="A215" s="6" t="s">
        <v>221</v>
      </c>
      <c r="B215" s="111">
        <v>63295</v>
      </c>
      <c r="C215" s="111">
        <v>27682</v>
      </c>
      <c r="D215" s="128">
        <v>0.13700000000000001</v>
      </c>
    </row>
    <row r="216" spans="1:4" ht="13.8" x14ac:dyDescent="0.3">
      <c r="A216" s="6" t="s">
        <v>222</v>
      </c>
      <c r="B216" s="111">
        <v>163424</v>
      </c>
      <c r="C216" s="111">
        <v>71070</v>
      </c>
      <c r="D216" s="128">
        <v>2.4E-2</v>
      </c>
    </row>
    <row r="217" spans="1:4" ht="13.8" x14ac:dyDescent="0.3">
      <c r="A217" s="6" t="s">
        <v>223</v>
      </c>
      <c r="B217" s="111">
        <v>51917</v>
      </c>
      <c r="C217" s="111">
        <v>20085</v>
      </c>
      <c r="D217" s="128">
        <v>6.0999999999999999E-2</v>
      </c>
    </row>
    <row r="218" spans="1:4" ht="13.8" x14ac:dyDescent="0.3">
      <c r="A218" s="6" t="s">
        <v>224</v>
      </c>
      <c r="B218" s="111">
        <v>56875</v>
      </c>
      <c r="C218" s="111">
        <v>28182</v>
      </c>
      <c r="D218" s="128">
        <v>0.14299999999999999</v>
      </c>
    </row>
    <row r="219" spans="1:4" ht="13.8" x14ac:dyDescent="0.3">
      <c r="A219" s="6" t="s">
        <v>225</v>
      </c>
      <c r="B219" s="111">
        <v>63958</v>
      </c>
      <c r="C219" s="111">
        <v>28063</v>
      </c>
      <c r="D219" s="128">
        <v>0.115</v>
      </c>
    </row>
    <row r="220" spans="1:4" ht="13.8" x14ac:dyDescent="0.3">
      <c r="A220" s="6" t="s">
        <v>226</v>
      </c>
      <c r="B220" s="111">
        <v>93595</v>
      </c>
      <c r="C220" s="111">
        <v>38619</v>
      </c>
      <c r="D220" s="128">
        <v>0.11</v>
      </c>
    </row>
    <row r="221" spans="1:4" ht="13.8" x14ac:dyDescent="0.3">
      <c r="A221" s="6" t="s">
        <v>227</v>
      </c>
      <c r="B221" s="111">
        <v>68800</v>
      </c>
      <c r="C221" s="111">
        <v>32697</v>
      </c>
      <c r="D221" s="128">
        <v>8.7999999999999995E-2</v>
      </c>
    </row>
    <row r="222" spans="1:4" ht="13.8" x14ac:dyDescent="0.3">
      <c r="A222" s="6" t="s">
        <v>228</v>
      </c>
      <c r="B222" s="111">
        <v>71875</v>
      </c>
      <c r="C222" s="111">
        <v>31183</v>
      </c>
      <c r="D222" s="128">
        <v>0.126</v>
      </c>
    </row>
    <row r="223" spans="1:4" ht="13.8" x14ac:dyDescent="0.3">
      <c r="A223" s="6" t="s">
        <v>229</v>
      </c>
      <c r="B223" s="111">
        <v>41136</v>
      </c>
      <c r="C223" s="111">
        <v>20646</v>
      </c>
      <c r="D223" s="128">
        <v>0.19700000000000001</v>
      </c>
    </row>
    <row r="224" spans="1:4" ht="13.8" x14ac:dyDescent="0.3">
      <c r="A224" s="6" t="s">
        <v>230</v>
      </c>
      <c r="B224" s="111">
        <v>94659</v>
      </c>
      <c r="C224" s="111">
        <v>30637</v>
      </c>
      <c r="D224" s="128">
        <v>0.111</v>
      </c>
    </row>
    <row r="225" spans="1:4" ht="13.8" x14ac:dyDescent="0.3">
      <c r="A225" s="6" t="s">
        <v>231</v>
      </c>
      <c r="B225" s="111">
        <v>103125</v>
      </c>
      <c r="C225" s="111">
        <v>31774</v>
      </c>
      <c r="D225" s="128">
        <v>5.2999999999999999E-2</v>
      </c>
    </row>
    <row r="226" spans="1:4" ht="13.8" x14ac:dyDescent="0.3">
      <c r="A226" s="6" t="s">
        <v>232</v>
      </c>
      <c r="B226" s="111">
        <v>61673</v>
      </c>
      <c r="C226" s="111">
        <v>28314</v>
      </c>
      <c r="D226" s="128">
        <v>0.17</v>
      </c>
    </row>
    <row r="227" spans="1:4" ht="13.8" x14ac:dyDescent="0.3">
      <c r="A227" s="6" t="s">
        <v>233</v>
      </c>
      <c r="B227" s="111">
        <v>47188</v>
      </c>
      <c r="C227" s="111">
        <v>21021</v>
      </c>
      <c r="D227" s="128">
        <v>0.19900000000000001</v>
      </c>
    </row>
    <row r="228" spans="1:4" ht="13.8" x14ac:dyDescent="0.3">
      <c r="A228" s="6" t="s">
        <v>234</v>
      </c>
      <c r="B228" s="111">
        <v>50722</v>
      </c>
      <c r="C228" s="111">
        <v>18841</v>
      </c>
      <c r="D228" s="128">
        <v>0.191</v>
      </c>
    </row>
    <row r="229" spans="1:4" ht="13.8" x14ac:dyDescent="0.3">
      <c r="A229" s="6" t="s">
        <v>235</v>
      </c>
      <c r="B229" s="111">
        <v>51875</v>
      </c>
      <c r="C229" s="111">
        <v>32739</v>
      </c>
      <c r="D229" s="128">
        <v>0.115</v>
      </c>
    </row>
    <row r="230" spans="1:4" ht="13.8" x14ac:dyDescent="0.3">
      <c r="A230" s="6" t="s">
        <v>236</v>
      </c>
      <c r="B230" s="111">
        <v>44954</v>
      </c>
      <c r="C230" s="111">
        <v>25850</v>
      </c>
      <c r="D230" s="128">
        <v>0.152</v>
      </c>
    </row>
    <row r="231" spans="1:4" ht="13.8" x14ac:dyDescent="0.3">
      <c r="A231" s="6" t="s">
        <v>237</v>
      </c>
      <c r="B231" s="111">
        <v>77965</v>
      </c>
      <c r="C231" s="111">
        <v>28866</v>
      </c>
      <c r="D231" s="128">
        <v>0.17399999999999999</v>
      </c>
    </row>
    <row r="232" spans="1:4" ht="13.8" x14ac:dyDescent="0.3">
      <c r="A232" s="6" t="s">
        <v>238</v>
      </c>
      <c r="B232" s="111">
        <v>75147</v>
      </c>
      <c r="C232" s="111">
        <v>28981</v>
      </c>
      <c r="D232" s="128">
        <v>9.9000000000000005E-2</v>
      </c>
    </row>
    <row r="233" spans="1:4" ht="13.8" x14ac:dyDescent="0.3">
      <c r="A233" s="6" t="s">
        <v>239</v>
      </c>
      <c r="B233" s="111">
        <v>65857</v>
      </c>
      <c r="C233" s="111">
        <v>26522</v>
      </c>
      <c r="D233" s="128">
        <v>0.115</v>
      </c>
    </row>
    <row r="234" spans="1:4" ht="13.8" x14ac:dyDescent="0.3">
      <c r="A234" s="6" t="s">
        <v>240</v>
      </c>
      <c r="B234" s="111">
        <v>56061</v>
      </c>
      <c r="C234" s="111">
        <v>17896</v>
      </c>
      <c r="D234" s="128">
        <v>0.23300000000000001</v>
      </c>
    </row>
    <row r="235" spans="1:4" ht="13.8" x14ac:dyDescent="0.3">
      <c r="A235" s="6" t="s">
        <v>241</v>
      </c>
      <c r="B235" s="111">
        <v>107863</v>
      </c>
      <c r="C235" s="111">
        <v>45748</v>
      </c>
      <c r="D235" s="128">
        <v>6.9000000000000006E-2</v>
      </c>
    </row>
    <row r="236" spans="1:4" ht="13.8" x14ac:dyDescent="0.3">
      <c r="A236" s="6" t="s">
        <v>242</v>
      </c>
      <c r="B236" s="111">
        <v>38650</v>
      </c>
      <c r="C236" s="111">
        <v>18446</v>
      </c>
      <c r="D236" s="128">
        <v>0.32700000000000001</v>
      </c>
    </row>
    <row r="237" spans="1:4" ht="13.8" x14ac:dyDescent="0.3">
      <c r="A237" s="6" t="s">
        <v>243</v>
      </c>
      <c r="B237" s="111">
        <v>52500</v>
      </c>
      <c r="C237" s="111">
        <v>18196</v>
      </c>
      <c r="D237" s="128">
        <v>0.26400000000000001</v>
      </c>
    </row>
    <row r="238" spans="1:4" ht="13.8" x14ac:dyDescent="0.3">
      <c r="A238" s="6" t="s">
        <v>244</v>
      </c>
      <c r="B238" s="111">
        <v>31953</v>
      </c>
      <c r="C238" s="111">
        <v>20423</v>
      </c>
      <c r="D238" s="128">
        <v>0.20899999999999999</v>
      </c>
    </row>
    <row r="239" spans="1:4" ht="13.8" x14ac:dyDescent="0.3">
      <c r="A239" s="6" t="s">
        <v>245</v>
      </c>
      <c r="B239" s="111">
        <v>46458</v>
      </c>
      <c r="C239" s="111">
        <v>20837</v>
      </c>
      <c r="D239" s="128">
        <v>0.27900000000000003</v>
      </c>
    </row>
    <row r="240" spans="1:4" ht="13.8" x14ac:dyDescent="0.3">
      <c r="A240" s="6" t="s">
        <v>246</v>
      </c>
      <c r="B240" s="111">
        <v>61563</v>
      </c>
      <c r="C240" s="111">
        <v>24051</v>
      </c>
      <c r="D240" s="128">
        <v>0.224</v>
      </c>
    </row>
    <row r="241" spans="1:4" ht="13.8" x14ac:dyDescent="0.3">
      <c r="A241" s="6" t="s">
        <v>247</v>
      </c>
      <c r="B241" s="111">
        <v>60714</v>
      </c>
      <c r="C241" s="111">
        <v>25220</v>
      </c>
      <c r="D241" s="128">
        <v>0.13</v>
      </c>
    </row>
    <row r="242" spans="1:4" ht="13.8" x14ac:dyDescent="0.3">
      <c r="A242" s="6" t="s">
        <v>248</v>
      </c>
      <c r="B242" s="111">
        <v>76875</v>
      </c>
      <c r="C242" s="111">
        <v>26108</v>
      </c>
      <c r="D242" s="128">
        <v>0.107</v>
      </c>
    </row>
    <row r="243" spans="1:4" ht="13.8" x14ac:dyDescent="0.3">
      <c r="A243" s="6" t="s">
        <v>249</v>
      </c>
      <c r="B243" s="111">
        <v>51903</v>
      </c>
      <c r="C243" s="111">
        <v>26272</v>
      </c>
      <c r="D243" s="128">
        <v>0.17599999999999999</v>
      </c>
    </row>
    <row r="244" spans="1:4" ht="13.8" x14ac:dyDescent="0.3">
      <c r="A244" s="6" t="s">
        <v>250</v>
      </c>
      <c r="B244" s="111">
        <v>52190</v>
      </c>
      <c r="C244" s="111">
        <v>24846</v>
      </c>
      <c r="D244" s="128">
        <v>0.246</v>
      </c>
    </row>
    <row r="245" spans="1:4" ht="13.8" x14ac:dyDescent="0.3">
      <c r="A245" s="6" t="s">
        <v>251</v>
      </c>
      <c r="B245" s="111">
        <v>66806</v>
      </c>
      <c r="C245" s="111">
        <v>25762</v>
      </c>
      <c r="D245" s="128">
        <v>6.5000000000000002E-2</v>
      </c>
    </row>
    <row r="246" spans="1:4" ht="13.8" x14ac:dyDescent="0.3">
      <c r="A246" s="6" t="s">
        <v>252</v>
      </c>
      <c r="B246" s="111">
        <v>31685</v>
      </c>
      <c r="C246" s="111">
        <v>16595</v>
      </c>
      <c r="D246" s="128">
        <v>0.39200000000000002</v>
      </c>
    </row>
    <row r="247" spans="1:4" ht="13.8" x14ac:dyDescent="0.3">
      <c r="A247" s="6" t="s">
        <v>253</v>
      </c>
      <c r="B247" s="111">
        <v>74792</v>
      </c>
      <c r="C247" s="111">
        <v>26802</v>
      </c>
      <c r="D247" s="128">
        <v>0.14199999999999999</v>
      </c>
    </row>
    <row r="248" spans="1:4" ht="13.8" x14ac:dyDescent="0.3">
      <c r="A248" s="6" t="s">
        <v>254</v>
      </c>
      <c r="B248" s="111">
        <v>61397</v>
      </c>
      <c r="C248" s="111">
        <v>28544</v>
      </c>
      <c r="D248" s="128">
        <v>0.22900000000000001</v>
      </c>
    </row>
    <row r="249" spans="1:4" ht="13.8" x14ac:dyDescent="0.3">
      <c r="A249" s="6" t="s">
        <v>255</v>
      </c>
      <c r="B249" s="111">
        <v>31307</v>
      </c>
      <c r="C249" s="111">
        <v>16738</v>
      </c>
      <c r="D249" s="128">
        <v>0.41399999999999998</v>
      </c>
    </row>
    <row r="250" spans="1:4" ht="13.8" x14ac:dyDescent="0.3">
      <c r="A250" s="6" t="s">
        <v>256</v>
      </c>
      <c r="B250" s="111">
        <v>82118</v>
      </c>
      <c r="C250" s="111">
        <v>30074</v>
      </c>
      <c r="D250" s="128">
        <v>0.11600000000000001</v>
      </c>
    </row>
    <row r="251" spans="1:4" ht="13.8" x14ac:dyDescent="0.3">
      <c r="A251" s="6" t="s">
        <v>257</v>
      </c>
      <c r="B251" s="111">
        <v>67044</v>
      </c>
      <c r="C251" s="111">
        <v>24242</v>
      </c>
      <c r="D251" s="128">
        <v>0.193</v>
      </c>
    </row>
    <row r="252" spans="1:4" ht="13.8" x14ac:dyDescent="0.3">
      <c r="A252" s="6" t="s">
        <v>258</v>
      </c>
      <c r="B252" s="111">
        <v>56042</v>
      </c>
      <c r="C252" s="111">
        <v>24289</v>
      </c>
      <c r="D252" s="128">
        <v>0.26900000000000002</v>
      </c>
    </row>
    <row r="253" spans="1:4" ht="13.8" x14ac:dyDescent="0.3">
      <c r="A253" s="6" t="s">
        <v>259</v>
      </c>
      <c r="B253" s="111">
        <v>78509</v>
      </c>
      <c r="C253" s="111">
        <v>36210</v>
      </c>
      <c r="D253" s="128">
        <v>0.217</v>
      </c>
    </row>
    <row r="254" spans="1:4" ht="13.8" x14ac:dyDescent="0.3">
      <c r="A254" s="6" t="s">
        <v>260</v>
      </c>
      <c r="B254" s="111">
        <v>92612</v>
      </c>
      <c r="C254" s="111">
        <v>40111</v>
      </c>
      <c r="D254" s="128">
        <v>9.8000000000000004E-2</v>
      </c>
    </row>
    <row r="255" spans="1:4" ht="13.8" x14ac:dyDescent="0.3">
      <c r="A255" s="6" t="s">
        <v>261</v>
      </c>
      <c r="B255" s="111">
        <v>44554</v>
      </c>
      <c r="C255" s="111">
        <v>22754</v>
      </c>
      <c r="D255" s="128">
        <v>0.188</v>
      </c>
    </row>
    <row r="256" spans="1:4" ht="13.8" x14ac:dyDescent="0.3">
      <c r="A256" s="6" t="s">
        <v>262</v>
      </c>
      <c r="B256" s="111">
        <v>75833</v>
      </c>
      <c r="C256" s="111">
        <v>32225</v>
      </c>
      <c r="D256" s="128">
        <v>7.8E-2</v>
      </c>
    </row>
    <row r="257" spans="1:4" ht="13.8" x14ac:dyDescent="0.3">
      <c r="A257" s="6" t="s">
        <v>263</v>
      </c>
      <c r="B257" s="111">
        <v>68645</v>
      </c>
      <c r="C257" s="111">
        <v>34878</v>
      </c>
      <c r="D257" s="128">
        <v>0.20200000000000001</v>
      </c>
    </row>
    <row r="258" spans="1:4" ht="13.8" x14ac:dyDescent="0.3">
      <c r="A258" s="6" t="s">
        <v>264</v>
      </c>
      <c r="B258" s="111">
        <v>83389</v>
      </c>
      <c r="C258" s="111">
        <v>33574</v>
      </c>
      <c r="D258" s="128">
        <v>0.06</v>
      </c>
    </row>
    <row r="259" spans="1:4" ht="13.8" x14ac:dyDescent="0.3">
      <c r="A259" s="6" t="s">
        <v>265</v>
      </c>
      <c r="B259" s="111">
        <v>99432</v>
      </c>
      <c r="C259" s="111">
        <v>44830</v>
      </c>
      <c r="D259" s="128">
        <v>7.4999999999999997E-2</v>
      </c>
    </row>
    <row r="260" spans="1:4" ht="13.8" x14ac:dyDescent="0.3">
      <c r="A260" s="6" t="s">
        <v>266</v>
      </c>
      <c r="B260" s="111">
        <v>67233</v>
      </c>
      <c r="C260" s="111">
        <v>31983</v>
      </c>
      <c r="D260" s="128">
        <v>0.20699999999999999</v>
      </c>
    </row>
    <row r="261" spans="1:4" ht="13.8" x14ac:dyDescent="0.3">
      <c r="A261" s="6" t="s">
        <v>268</v>
      </c>
      <c r="B261" s="111">
        <v>44052</v>
      </c>
      <c r="C261" s="111">
        <v>21294</v>
      </c>
      <c r="D261" s="128">
        <v>0.314</v>
      </c>
    </row>
    <row r="262" spans="1:4" ht="13.8" x14ac:dyDescent="0.3">
      <c r="A262" s="6" t="s">
        <v>269</v>
      </c>
      <c r="B262" s="111">
        <v>83750</v>
      </c>
      <c r="C262" s="111">
        <v>44562</v>
      </c>
      <c r="D262" s="128">
        <v>8.7999999999999995E-2</v>
      </c>
    </row>
    <row r="263" spans="1:4" ht="13.8" x14ac:dyDescent="0.3">
      <c r="A263" s="6" t="s">
        <v>272</v>
      </c>
      <c r="B263" s="111">
        <v>81626</v>
      </c>
      <c r="C263" s="111">
        <v>30519</v>
      </c>
      <c r="D263" s="128">
        <v>0.10100000000000001</v>
      </c>
    </row>
    <row r="264" spans="1:4" ht="13.8" x14ac:dyDescent="0.3">
      <c r="A264" s="6" t="s">
        <v>267</v>
      </c>
      <c r="B264" s="111">
        <v>43976</v>
      </c>
      <c r="C264" s="111">
        <v>17719</v>
      </c>
      <c r="D264" s="128">
        <v>0.26900000000000002</v>
      </c>
    </row>
    <row r="265" spans="1:4" ht="13.8" x14ac:dyDescent="0.3">
      <c r="A265" s="6" t="s">
        <v>270</v>
      </c>
      <c r="B265" s="111">
        <v>121867</v>
      </c>
      <c r="C265" s="111">
        <v>48883</v>
      </c>
      <c r="D265" s="128">
        <v>4.9000000000000002E-2</v>
      </c>
    </row>
    <row r="266" spans="1:4" ht="13.8" x14ac:dyDescent="0.3">
      <c r="A266" s="6" t="s">
        <v>271</v>
      </c>
      <c r="B266" s="111">
        <v>101319</v>
      </c>
      <c r="C266" s="111">
        <v>40681</v>
      </c>
      <c r="D266" s="128">
        <v>4.7E-2</v>
      </c>
    </row>
    <row r="267" spans="1:4" ht="13.8" x14ac:dyDescent="0.3">
      <c r="A267" s="6" t="s">
        <v>273</v>
      </c>
      <c r="B267" s="111">
        <v>45337</v>
      </c>
      <c r="C267" s="111">
        <v>23292</v>
      </c>
      <c r="D267" s="128">
        <v>0.27400000000000002</v>
      </c>
    </row>
    <row r="268" spans="1:4" ht="13.8" x14ac:dyDescent="0.3">
      <c r="A268" s="6" t="s">
        <v>274</v>
      </c>
      <c r="B268" s="111">
        <v>85152</v>
      </c>
      <c r="C268" s="111">
        <v>35177</v>
      </c>
      <c r="D268" s="128">
        <v>0.14599999999999999</v>
      </c>
    </row>
    <row r="269" spans="1:4" ht="13.8" x14ac:dyDescent="0.3">
      <c r="A269" s="6" t="s">
        <v>275</v>
      </c>
      <c r="B269" s="111">
        <v>61171</v>
      </c>
      <c r="C269" s="111">
        <v>25273</v>
      </c>
      <c r="D269" s="128">
        <v>0.17899999999999999</v>
      </c>
    </row>
    <row r="270" spans="1:4" ht="13.8" x14ac:dyDescent="0.3">
      <c r="A270" s="6" t="s">
        <v>276</v>
      </c>
      <c r="B270" s="111">
        <v>61035</v>
      </c>
      <c r="C270" s="111">
        <v>26266</v>
      </c>
      <c r="D270" s="128">
        <v>0.247</v>
      </c>
    </row>
    <row r="271" spans="1:4" ht="13.8" x14ac:dyDescent="0.3">
      <c r="A271" s="6" t="s">
        <v>277</v>
      </c>
      <c r="B271" s="111">
        <v>66625</v>
      </c>
      <c r="C271" s="111">
        <v>22907</v>
      </c>
      <c r="D271" s="128">
        <v>0.20599999999999999</v>
      </c>
    </row>
    <row r="272" spans="1:4" ht="13.8" x14ac:dyDescent="0.3">
      <c r="A272" s="6" t="s">
        <v>278</v>
      </c>
      <c r="B272" s="111">
        <v>59375</v>
      </c>
      <c r="C272" s="111">
        <v>25151</v>
      </c>
      <c r="D272" s="128">
        <v>0.17100000000000001</v>
      </c>
    </row>
    <row r="273" spans="1:4" ht="13.8" x14ac:dyDescent="0.3">
      <c r="A273" s="6" t="s">
        <v>279</v>
      </c>
      <c r="B273" s="111">
        <v>60057</v>
      </c>
      <c r="C273" s="111">
        <v>19252</v>
      </c>
      <c r="D273" s="128">
        <v>0.13700000000000001</v>
      </c>
    </row>
    <row r="274" spans="1:4" ht="13.8" x14ac:dyDescent="0.3">
      <c r="A274" s="6" t="s">
        <v>280</v>
      </c>
      <c r="B274" s="111">
        <v>56696</v>
      </c>
      <c r="C274" s="111">
        <v>30298</v>
      </c>
      <c r="D274" s="128">
        <v>0.183</v>
      </c>
    </row>
    <row r="275" spans="1:4" ht="13.8" x14ac:dyDescent="0.3">
      <c r="A275" s="6" t="s">
        <v>281</v>
      </c>
      <c r="B275" s="111">
        <v>50268</v>
      </c>
      <c r="C275" s="111">
        <v>25430</v>
      </c>
      <c r="D275" s="128">
        <v>0.191</v>
      </c>
    </row>
    <row r="276" spans="1:4" ht="13.8" x14ac:dyDescent="0.3">
      <c r="A276" s="6" t="s">
        <v>282</v>
      </c>
      <c r="B276" s="111">
        <v>228478</v>
      </c>
      <c r="C276" s="111">
        <v>110591</v>
      </c>
      <c r="D276" s="128">
        <v>2.3E-2</v>
      </c>
    </row>
    <row r="277" spans="1:4" ht="13.8" x14ac:dyDescent="0.3">
      <c r="A277" s="6" t="s">
        <v>283</v>
      </c>
      <c r="B277" s="111">
        <v>59224</v>
      </c>
      <c r="C277" s="111">
        <v>26632</v>
      </c>
      <c r="D277" s="128">
        <v>0.129</v>
      </c>
    </row>
    <row r="278" spans="1:4" ht="13.8" x14ac:dyDescent="0.3">
      <c r="A278" s="6" t="s">
        <v>284</v>
      </c>
      <c r="B278" s="111">
        <v>60875</v>
      </c>
      <c r="C278" s="111">
        <v>29704</v>
      </c>
      <c r="D278" s="128">
        <v>0.184</v>
      </c>
    </row>
    <row r="279" spans="1:4" ht="13.8" x14ac:dyDescent="0.3">
      <c r="A279" s="6" t="s">
        <v>285</v>
      </c>
      <c r="B279" s="111">
        <v>101818</v>
      </c>
      <c r="C279" s="111">
        <v>60428</v>
      </c>
      <c r="D279" s="128">
        <v>0.1</v>
      </c>
    </row>
    <row r="280" spans="1:4" ht="13.8" x14ac:dyDescent="0.3">
      <c r="A280" s="6" t="s">
        <v>286</v>
      </c>
      <c r="B280" s="111">
        <v>39391</v>
      </c>
      <c r="C280" s="111">
        <v>17728</v>
      </c>
      <c r="D280" s="128">
        <v>0.23200000000000001</v>
      </c>
    </row>
    <row r="281" spans="1:4" ht="13.8" x14ac:dyDescent="0.3">
      <c r="A281" s="6" t="s">
        <v>287</v>
      </c>
      <c r="B281" s="111">
        <v>82391</v>
      </c>
      <c r="C281" s="111">
        <v>35178</v>
      </c>
      <c r="D281" s="128">
        <v>9.9000000000000005E-2</v>
      </c>
    </row>
    <row r="282" spans="1:4" ht="13.8" x14ac:dyDescent="0.3">
      <c r="A282" s="6" t="s">
        <v>288</v>
      </c>
      <c r="B282" s="111">
        <v>62083</v>
      </c>
      <c r="C282" s="111">
        <v>34880</v>
      </c>
      <c r="D282" s="128">
        <v>0.11799999999999999</v>
      </c>
    </row>
    <row r="283" spans="1:4" ht="13.8" x14ac:dyDescent="0.3">
      <c r="A283" s="6" t="s">
        <v>293</v>
      </c>
      <c r="B283" s="111">
        <v>58026</v>
      </c>
      <c r="C283" s="111">
        <v>21652</v>
      </c>
      <c r="D283" s="128">
        <v>0.11899999999999999</v>
      </c>
    </row>
    <row r="284" spans="1:4" ht="13.8" x14ac:dyDescent="0.3">
      <c r="A284" s="6" t="s">
        <v>294</v>
      </c>
      <c r="B284" s="111">
        <v>59348</v>
      </c>
      <c r="C284" s="111">
        <v>26583</v>
      </c>
      <c r="D284" s="128">
        <v>0.16500000000000001</v>
      </c>
    </row>
    <row r="285" spans="1:4" ht="13.8" x14ac:dyDescent="0.3">
      <c r="A285" s="6" t="s">
        <v>295</v>
      </c>
      <c r="B285" s="111">
        <v>67500</v>
      </c>
      <c r="C285" s="111">
        <v>22342</v>
      </c>
      <c r="D285" s="128">
        <v>0.28499999999999998</v>
      </c>
    </row>
    <row r="286" spans="1:4" ht="13.8" x14ac:dyDescent="0.3">
      <c r="A286" s="6" t="s">
        <v>296</v>
      </c>
      <c r="B286" s="111">
        <v>96080</v>
      </c>
      <c r="C286" s="111">
        <v>36732</v>
      </c>
      <c r="D286" s="128">
        <v>8.3000000000000004E-2</v>
      </c>
    </row>
    <row r="287" spans="1:4" ht="13.8" x14ac:dyDescent="0.3">
      <c r="A287" s="6" t="s">
        <v>297</v>
      </c>
      <c r="B287" s="111">
        <v>47639</v>
      </c>
      <c r="C287" s="111">
        <v>19294</v>
      </c>
      <c r="D287" s="128">
        <v>0.25</v>
      </c>
    </row>
    <row r="288" spans="1:4" ht="13.8" x14ac:dyDescent="0.3">
      <c r="A288" s="6" t="s">
        <v>298</v>
      </c>
      <c r="B288" s="111">
        <v>70417</v>
      </c>
      <c r="C288" s="111">
        <v>29345</v>
      </c>
      <c r="D288" s="128">
        <v>0.128</v>
      </c>
    </row>
    <row r="289" spans="1:4" ht="13.8" x14ac:dyDescent="0.3">
      <c r="A289" s="6" t="s">
        <v>299</v>
      </c>
      <c r="B289" s="111">
        <v>45063</v>
      </c>
      <c r="C289" s="111">
        <v>23160</v>
      </c>
      <c r="D289" s="128">
        <v>0.20699999999999999</v>
      </c>
    </row>
    <row r="290" spans="1:4" ht="13.8" x14ac:dyDescent="0.3">
      <c r="A290" s="6" t="s">
        <v>289</v>
      </c>
      <c r="B290" s="111">
        <v>81875</v>
      </c>
      <c r="C290" s="111">
        <v>43652</v>
      </c>
      <c r="D290" s="128">
        <v>0.112</v>
      </c>
    </row>
    <row r="291" spans="1:4" ht="13.8" x14ac:dyDescent="0.3">
      <c r="A291" s="6" t="s">
        <v>290</v>
      </c>
      <c r="B291" s="111">
        <v>75776</v>
      </c>
      <c r="C291" s="111">
        <v>23433</v>
      </c>
      <c r="D291" s="128">
        <v>0.17199999999999999</v>
      </c>
    </row>
    <row r="292" spans="1:4" ht="13.8" x14ac:dyDescent="0.3">
      <c r="A292" s="6" t="s">
        <v>291</v>
      </c>
      <c r="B292" s="111">
        <v>84375</v>
      </c>
      <c r="C292" s="111">
        <v>32152</v>
      </c>
      <c r="D292" s="128">
        <v>0.08</v>
      </c>
    </row>
    <row r="293" spans="1:4" ht="13.8" x14ac:dyDescent="0.3">
      <c r="A293" s="6" t="s">
        <v>292</v>
      </c>
      <c r="B293" s="111">
        <v>54040</v>
      </c>
      <c r="C293" s="111">
        <v>26300</v>
      </c>
      <c r="D293" s="128">
        <v>0.217</v>
      </c>
    </row>
    <row r="294" spans="1:4" ht="13.8" x14ac:dyDescent="0.3">
      <c r="A294" s="6" t="s">
        <v>300</v>
      </c>
      <c r="B294" s="111">
        <v>101589</v>
      </c>
      <c r="C294" s="111">
        <v>35392</v>
      </c>
      <c r="D294" s="128">
        <v>0.05</v>
      </c>
    </row>
    <row r="295" spans="1:4" ht="13.8" x14ac:dyDescent="0.3">
      <c r="A295" s="6" t="s">
        <v>301</v>
      </c>
      <c r="B295" s="111">
        <v>55208</v>
      </c>
      <c r="C295" s="111">
        <v>29971</v>
      </c>
      <c r="D295" s="128">
        <v>0</v>
      </c>
    </row>
    <row r="296" spans="1:4" ht="13.8" x14ac:dyDescent="0.3">
      <c r="A296" s="6" t="s">
        <v>302</v>
      </c>
      <c r="B296" s="111">
        <v>60089</v>
      </c>
      <c r="C296" s="111">
        <v>31060</v>
      </c>
      <c r="D296" s="128">
        <v>0.23599999999999999</v>
      </c>
    </row>
    <row r="297" spans="1:4" ht="13.8" x14ac:dyDescent="0.3">
      <c r="A297" s="6" t="s">
        <v>303</v>
      </c>
      <c r="B297" s="111">
        <v>68125</v>
      </c>
      <c r="C297" s="111">
        <v>36055</v>
      </c>
      <c r="D297" s="128">
        <v>0.10299999999999999</v>
      </c>
    </row>
    <row r="298" spans="1:4" ht="13.8" x14ac:dyDescent="0.3">
      <c r="A298" s="6" t="s">
        <v>304</v>
      </c>
      <c r="B298" s="111">
        <v>40313</v>
      </c>
      <c r="C298" s="111">
        <v>23545</v>
      </c>
      <c r="D298" s="128">
        <v>0.217</v>
      </c>
    </row>
    <row r="299" spans="1:4" ht="13.8" x14ac:dyDescent="0.3">
      <c r="A299" s="6" t="s">
        <v>305</v>
      </c>
      <c r="B299" s="111">
        <v>63589</v>
      </c>
      <c r="C299" s="111">
        <v>25981</v>
      </c>
      <c r="D299" s="128">
        <v>0.19400000000000001</v>
      </c>
    </row>
    <row r="300" spans="1:4" ht="13.8" x14ac:dyDescent="0.3">
      <c r="A300" s="6" t="s">
        <v>306</v>
      </c>
      <c r="B300" s="111">
        <v>68958</v>
      </c>
      <c r="C300" s="111">
        <v>26515</v>
      </c>
      <c r="D300" s="128">
        <v>0.159</v>
      </c>
    </row>
    <row r="301" spans="1:4" ht="13.8" x14ac:dyDescent="0.3">
      <c r="A301" s="6" t="s">
        <v>307</v>
      </c>
      <c r="B301" s="111">
        <v>81667</v>
      </c>
      <c r="C301" s="111">
        <v>32240</v>
      </c>
      <c r="D301" s="128">
        <v>8.4000000000000005E-2</v>
      </c>
    </row>
    <row r="302" spans="1:4" ht="13.8" x14ac:dyDescent="0.3">
      <c r="A302" s="6" t="s">
        <v>308</v>
      </c>
      <c r="B302" s="111">
        <v>54661</v>
      </c>
      <c r="C302" s="111">
        <v>29746</v>
      </c>
      <c r="D302" s="128">
        <v>0.156</v>
      </c>
    </row>
    <row r="303" spans="1:4" ht="13.8" x14ac:dyDescent="0.3">
      <c r="A303" s="6" t="s">
        <v>309</v>
      </c>
      <c r="B303" s="111">
        <v>44500</v>
      </c>
      <c r="C303" s="111">
        <v>24219</v>
      </c>
      <c r="D303" s="128">
        <v>0.19400000000000001</v>
      </c>
    </row>
    <row r="304" spans="1:4" ht="13.8" x14ac:dyDescent="0.3">
      <c r="A304" s="6" t="s">
        <v>310</v>
      </c>
      <c r="B304" s="111">
        <v>35625</v>
      </c>
      <c r="C304" s="111">
        <v>19989</v>
      </c>
      <c r="D304" s="128">
        <v>0.372</v>
      </c>
    </row>
    <row r="305" spans="1:4" ht="13.8" x14ac:dyDescent="0.3">
      <c r="A305" s="6" t="s">
        <v>311</v>
      </c>
      <c r="B305" s="111">
        <v>54459</v>
      </c>
      <c r="C305" s="111">
        <v>24434</v>
      </c>
      <c r="D305" s="128">
        <v>0.20300000000000001</v>
      </c>
    </row>
    <row r="306" spans="1:4" ht="13.8" x14ac:dyDescent="0.3">
      <c r="A306" s="6" t="s">
        <v>312</v>
      </c>
      <c r="B306" s="111">
        <v>40417</v>
      </c>
      <c r="C306" s="111">
        <v>17189</v>
      </c>
      <c r="D306" s="128">
        <v>0.312</v>
      </c>
    </row>
    <row r="307" spans="1:4" ht="13.8" x14ac:dyDescent="0.3">
      <c r="A307" s="6" t="s">
        <v>313</v>
      </c>
      <c r="B307" s="111">
        <v>47143</v>
      </c>
      <c r="C307" s="111">
        <v>19739</v>
      </c>
      <c r="D307" s="128">
        <v>0.36399999999999999</v>
      </c>
    </row>
    <row r="308" spans="1:4" ht="13.8" x14ac:dyDescent="0.3">
      <c r="A308" s="6" t="s">
        <v>314</v>
      </c>
      <c r="B308" s="111">
        <v>55485</v>
      </c>
      <c r="C308" s="111">
        <v>24320</v>
      </c>
      <c r="D308" s="128">
        <v>0.25700000000000001</v>
      </c>
    </row>
    <row r="309" spans="1:4" ht="13.8" x14ac:dyDescent="0.3">
      <c r="A309" s="6" t="s">
        <v>315</v>
      </c>
      <c r="B309" s="111">
        <v>48333</v>
      </c>
      <c r="C309" s="111">
        <v>23334</v>
      </c>
      <c r="D309" s="128">
        <v>0.17899999999999999</v>
      </c>
    </row>
    <row r="310" spans="1:4" ht="13.8" x14ac:dyDescent="0.3">
      <c r="A310" s="6" t="s">
        <v>316</v>
      </c>
      <c r="B310" s="111">
        <v>51667</v>
      </c>
      <c r="C310" s="111">
        <v>28485</v>
      </c>
      <c r="D310" s="128">
        <v>0.14399999999999999</v>
      </c>
    </row>
    <row r="311" spans="1:4" ht="13.8" x14ac:dyDescent="0.3">
      <c r="A311" s="6" t="s">
        <v>318</v>
      </c>
      <c r="B311" s="111">
        <v>70409</v>
      </c>
      <c r="C311" s="111">
        <v>36460</v>
      </c>
      <c r="D311" s="128">
        <v>6.3E-2</v>
      </c>
    </row>
    <row r="312" spans="1:4" ht="13.8" x14ac:dyDescent="0.3">
      <c r="A312" s="6" t="s">
        <v>319</v>
      </c>
      <c r="B312" s="111">
        <v>121452</v>
      </c>
      <c r="C312" s="111">
        <v>52104</v>
      </c>
      <c r="D312" s="128">
        <v>4.8000000000000001E-2</v>
      </c>
    </row>
    <row r="313" spans="1:4" ht="13.8" x14ac:dyDescent="0.3">
      <c r="A313" s="6" t="s">
        <v>320</v>
      </c>
      <c r="B313" s="111">
        <v>70938</v>
      </c>
      <c r="C313" s="111">
        <v>29685</v>
      </c>
      <c r="D313" s="128">
        <v>0.254</v>
      </c>
    </row>
    <row r="314" spans="1:4" ht="13.8" x14ac:dyDescent="0.3">
      <c r="A314" s="6" t="s">
        <v>317</v>
      </c>
      <c r="B314" s="111">
        <v>57750</v>
      </c>
      <c r="C314" s="111">
        <v>22866</v>
      </c>
      <c r="D314" s="128">
        <v>0.308</v>
      </c>
    </row>
    <row r="315" spans="1:4" ht="13.8" x14ac:dyDescent="0.3">
      <c r="A315" s="6" t="s">
        <v>321</v>
      </c>
      <c r="B315" s="111">
        <v>89310</v>
      </c>
      <c r="C315" s="111">
        <v>33711</v>
      </c>
      <c r="D315" s="128">
        <v>3.3000000000000002E-2</v>
      </c>
    </row>
    <row r="316" spans="1:4" ht="13.8" x14ac:dyDescent="0.3">
      <c r="A316" s="6" t="s">
        <v>322</v>
      </c>
      <c r="B316" s="111">
        <v>90863</v>
      </c>
      <c r="C316" s="111">
        <v>36126</v>
      </c>
      <c r="D316" s="128">
        <v>0.11600000000000001</v>
      </c>
    </row>
    <row r="317" spans="1:4" ht="13.8" x14ac:dyDescent="0.3">
      <c r="A317" s="6" t="s">
        <v>323</v>
      </c>
      <c r="B317" s="111">
        <v>90214</v>
      </c>
      <c r="C317" s="111">
        <v>44433</v>
      </c>
      <c r="D317" s="128">
        <v>0.14499999999999999</v>
      </c>
    </row>
    <row r="318" spans="1:4" ht="13.8" x14ac:dyDescent="0.3">
      <c r="A318" s="6" t="s">
        <v>325</v>
      </c>
      <c r="B318" s="111">
        <v>62159</v>
      </c>
      <c r="C318" s="111">
        <v>26988</v>
      </c>
      <c r="D318" s="128">
        <v>0.248</v>
      </c>
    </row>
    <row r="319" spans="1:4" ht="13.8" x14ac:dyDescent="0.3">
      <c r="A319" s="6" t="s">
        <v>326</v>
      </c>
      <c r="B319" s="111">
        <v>77738</v>
      </c>
      <c r="C319" s="111">
        <v>30359</v>
      </c>
      <c r="D319" s="128">
        <v>0.14599999999999999</v>
      </c>
    </row>
    <row r="320" spans="1:4" ht="13.8" x14ac:dyDescent="0.3">
      <c r="A320" s="6" t="s">
        <v>327</v>
      </c>
      <c r="B320" s="111">
        <v>74097</v>
      </c>
      <c r="C320" s="111">
        <v>29120</v>
      </c>
      <c r="D320" s="128">
        <v>8.8999999999999996E-2</v>
      </c>
    </row>
    <row r="321" spans="1:4" ht="13.8" x14ac:dyDescent="0.3">
      <c r="A321" s="6" t="s">
        <v>329</v>
      </c>
      <c r="B321" s="111">
        <v>68839</v>
      </c>
      <c r="C321" s="111">
        <v>27348</v>
      </c>
      <c r="D321" s="128">
        <v>0.109</v>
      </c>
    </row>
    <row r="322" spans="1:4" ht="13.8" x14ac:dyDescent="0.3">
      <c r="A322" s="6" t="s">
        <v>324</v>
      </c>
      <c r="B322" s="111">
        <v>56423</v>
      </c>
      <c r="C322" s="111">
        <v>24084</v>
      </c>
      <c r="D322" s="128">
        <v>0.17399999999999999</v>
      </c>
    </row>
    <row r="323" spans="1:4" ht="13.8" x14ac:dyDescent="0.3">
      <c r="A323" s="6" t="s">
        <v>328</v>
      </c>
      <c r="B323" s="111">
        <v>48391</v>
      </c>
      <c r="C323" s="111">
        <v>20300</v>
      </c>
      <c r="D323" s="128">
        <v>0.28199999999999997</v>
      </c>
    </row>
    <row r="324" spans="1:4" ht="13.8" x14ac:dyDescent="0.3">
      <c r="A324" s="6" t="s">
        <v>330</v>
      </c>
      <c r="B324" s="111">
        <v>63750</v>
      </c>
      <c r="C324" s="111">
        <v>26871</v>
      </c>
      <c r="D324" s="128">
        <v>7.3999999999999996E-2</v>
      </c>
    </row>
    <row r="325" spans="1:4" ht="13.8" x14ac:dyDescent="0.3">
      <c r="A325" s="6" t="s">
        <v>331</v>
      </c>
      <c r="B325" s="111">
        <v>162308</v>
      </c>
      <c r="C325" s="111">
        <v>51612</v>
      </c>
      <c r="D325" s="128">
        <v>1.4999999999999999E-2</v>
      </c>
    </row>
    <row r="326" spans="1:4" ht="13.8" x14ac:dyDescent="0.3">
      <c r="A326" s="6" t="s">
        <v>332</v>
      </c>
      <c r="B326" s="111">
        <v>70000</v>
      </c>
      <c r="C326" s="111">
        <v>31185</v>
      </c>
      <c r="D326" s="128">
        <v>0.32200000000000001</v>
      </c>
    </row>
    <row r="327" spans="1:4" ht="13.8" x14ac:dyDescent="0.3">
      <c r="A327" s="6" t="s">
        <v>333</v>
      </c>
      <c r="B327" s="111">
        <v>129635</v>
      </c>
      <c r="C327" s="111">
        <v>47222</v>
      </c>
      <c r="D327" s="128">
        <v>6.0999999999999999E-2</v>
      </c>
    </row>
    <row r="328" spans="1:4" ht="13.8" x14ac:dyDescent="0.3">
      <c r="A328" s="6" t="s">
        <v>335</v>
      </c>
      <c r="B328" s="111">
        <v>193523</v>
      </c>
      <c r="C328" s="111">
        <v>129753</v>
      </c>
      <c r="D328" s="128">
        <v>7.0000000000000001E-3</v>
      </c>
    </row>
    <row r="329" spans="1:4" ht="13.8" x14ac:dyDescent="0.3">
      <c r="A329" s="6" t="s">
        <v>337</v>
      </c>
      <c r="B329" s="111">
        <v>81784</v>
      </c>
      <c r="C329" s="111">
        <v>36915</v>
      </c>
      <c r="D329" s="128">
        <v>0.14699999999999999</v>
      </c>
    </row>
    <row r="330" spans="1:4" ht="13.8" x14ac:dyDescent="0.3">
      <c r="A330" s="6" t="s">
        <v>334</v>
      </c>
      <c r="B330" s="111">
        <v>52750</v>
      </c>
      <c r="C330" s="111">
        <v>18746</v>
      </c>
      <c r="D330" s="128">
        <v>0.126</v>
      </c>
    </row>
    <row r="331" spans="1:4" ht="13.8" x14ac:dyDescent="0.3">
      <c r="A331" s="6" t="s">
        <v>336</v>
      </c>
      <c r="B331" s="111">
        <v>97759</v>
      </c>
      <c r="C331" s="111">
        <v>38416</v>
      </c>
      <c r="D331" s="128">
        <v>5.1999999999999998E-2</v>
      </c>
    </row>
    <row r="332" spans="1:4" ht="13.8" x14ac:dyDescent="0.3">
      <c r="A332" s="6" t="s">
        <v>338</v>
      </c>
      <c r="B332" s="111">
        <v>42188</v>
      </c>
      <c r="C332" s="111">
        <v>25016</v>
      </c>
      <c r="D332" s="128">
        <v>0.30099999999999999</v>
      </c>
    </row>
    <row r="333" spans="1:4" ht="13.8" x14ac:dyDescent="0.3">
      <c r="A333" s="6" t="s">
        <v>339</v>
      </c>
      <c r="B333" s="111">
        <v>55556</v>
      </c>
      <c r="C333" s="111">
        <v>23477</v>
      </c>
      <c r="D333" s="128">
        <v>0.19</v>
      </c>
    </row>
    <row r="334" spans="1:4" ht="13.8" x14ac:dyDescent="0.3">
      <c r="A334" s="6" t="s">
        <v>340</v>
      </c>
      <c r="B334" s="111">
        <v>43306</v>
      </c>
      <c r="C334" s="111">
        <v>25250</v>
      </c>
      <c r="D334" s="128">
        <v>0.33600000000000002</v>
      </c>
    </row>
    <row r="335" spans="1:4" ht="13.8" x14ac:dyDescent="0.3">
      <c r="A335" s="6" t="s">
        <v>341</v>
      </c>
      <c r="B335" s="111">
        <v>94688</v>
      </c>
      <c r="C335" s="111">
        <v>41522</v>
      </c>
      <c r="D335" s="128">
        <v>5.8000000000000003E-2</v>
      </c>
    </row>
    <row r="336" spans="1:4" ht="13.8" x14ac:dyDescent="0.3">
      <c r="A336" s="6" t="s">
        <v>342</v>
      </c>
      <c r="B336" s="111">
        <v>40000</v>
      </c>
      <c r="C336" s="111">
        <v>29349</v>
      </c>
      <c r="D336" s="128">
        <v>0.16300000000000001</v>
      </c>
    </row>
    <row r="337" spans="1:4" ht="13.8" x14ac:dyDescent="0.3">
      <c r="A337" s="6" t="s">
        <v>343</v>
      </c>
      <c r="B337" s="111">
        <v>48917</v>
      </c>
      <c r="C337" s="111">
        <v>18180</v>
      </c>
      <c r="D337" s="128">
        <v>0.23400000000000001</v>
      </c>
    </row>
    <row r="338" spans="1:4" ht="13.8" x14ac:dyDescent="0.3">
      <c r="A338" s="6" t="s">
        <v>344</v>
      </c>
      <c r="B338" s="111">
        <v>59021</v>
      </c>
      <c r="C338" s="111">
        <v>25896</v>
      </c>
      <c r="D338" s="128">
        <v>0.252</v>
      </c>
    </row>
    <row r="339" spans="1:4" ht="13.8" x14ac:dyDescent="0.3">
      <c r="A339" s="6" t="s">
        <v>345</v>
      </c>
      <c r="B339" s="111">
        <v>68333</v>
      </c>
      <c r="C339" s="111">
        <v>28561</v>
      </c>
      <c r="D339" s="128">
        <v>7.9000000000000001E-2</v>
      </c>
    </row>
    <row r="340" spans="1:4" ht="13.8" x14ac:dyDescent="0.3">
      <c r="A340" s="6" t="s">
        <v>346</v>
      </c>
      <c r="B340" s="111">
        <v>67273</v>
      </c>
      <c r="C340" s="111">
        <v>23619</v>
      </c>
      <c r="D340" s="128">
        <v>0.26100000000000001</v>
      </c>
    </row>
    <row r="341" spans="1:4" ht="13.8" x14ac:dyDescent="0.3">
      <c r="A341" s="6" t="s">
        <v>347</v>
      </c>
      <c r="B341" s="111">
        <v>64474</v>
      </c>
      <c r="C341" s="111">
        <v>23921</v>
      </c>
      <c r="D341" s="128">
        <v>0.23499999999999999</v>
      </c>
    </row>
    <row r="342" spans="1:4" ht="13.8" x14ac:dyDescent="0.3">
      <c r="A342" s="6" t="s">
        <v>348</v>
      </c>
      <c r="B342" s="111">
        <v>110227</v>
      </c>
      <c r="C342" s="111">
        <v>46752</v>
      </c>
      <c r="D342" s="128">
        <v>7.0000000000000001E-3</v>
      </c>
    </row>
    <row r="343" spans="1:4" ht="13.8" x14ac:dyDescent="0.3">
      <c r="A343" s="6" t="s">
        <v>349</v>
      </c>
      <c r="B343" s="111">
        <v>63472</v>
      </c>
      <c r="C343" s="111">
        <v>20769</v>
      </c>
      <c r="D343" s="128">
        <v>0.23</v>
      </c>
    </row>
    <row r="344" spans="1:4" ht="13.8" x14ac:dyDescent="0.3">
      <c r="A344" s="6" t="s">
        <v>350</v>
      </c>
      <c r="B344" s="111">
        <v>80875</v>
      </c>
      <c r="C344" s="111">
        <v>28672</v>
      </c>
      <c r="D344" s="128">
        <v>0.13300000000000001</v>
      </c>
    </row>
    <row r="345" spans="1:4" ht="13.8" x14ac:dyDescent="0.3">
      <c r="A345" s="6" t="s">
        <v>351</v>
      </c>
      <c r="B345" s="111">
        <v>56617</v>
      </c>
      <c r="C345" s="111">
        <v>23481</v>
      </c>
      <c r="D345" s="128">
        <v>0.214</v>
      </c>
    </row>
    <row r="346" spans="1:4" ht="13.8" x14ac:dyDescent="0.3">
      <c r="A346" s="6" t="s">
        <v>352</v>
      </c>
      <c r="B346" s="111">
        <v>36917</v>
      </c>
      <c r="C346" s="111">
        <v>17210</v>
      </c>
      <c r="D346" s="128">
        <v>0.43</v>
      </c>
    </row>
    <row r="347" spans="1:4" ht="13.8" x14ac:dyDescent="0.3">
      <c r="A347" s="6" t="s">
        <v>353</v>
      </c>
      <c r="B347" s="111">
        <v>128036</v>
      </c>
      <c r="C347" s="111">
        <v>70474</v>
      </c>
      <c r="D347" s="128">
        <v>4.7E-2</v>
      </c>
    </row>
    <row r="348" spans="1:4" ht="13.8" x14ac:dyDescent="0.3">
      <c r="A348" s="6" t="s">
        <v>354</v>
      </c>
      <c r="B348" s="111">
        <v>83281</v>
      </c>
      <c r="C348" s="111">
        <v>28808</v>
      </c>
      <c r="D348" s="128">
        <v>0.14799999999999999</v>
      </c>
    </row>
    <row r="349" spans="1:4" ht="13.8" x14ac:dyDescent="0.3">
      <c r="A349" s="6" t="s">
        <v>355</v>
      </c>
      <c r="B349" s="111">
        <v>63173</v>
      </c>
      <c r="C349" s="111">
        <v>24215</v>
      </c>
      <c r="D349" s="128">
        <v>0.115</v>
      </c>
    </row>
    <row r="350" spans="1:4" ht="13.8" x14ac:dyDescent="0.3">
      <c r="A350" s="6" t="s">
        <v>356</v>
      </c>
      <c r="B350" s="111">
        <v>48750</v>
      </c>
      <c r="C350" s="111">
        <v>24894</v>
      </c>
      <c r="D350" s="128">
        <v>0.161</v>
      </c>
    </row>
    <row r="351" spans="1:4" ht="13.8" x14ac:dyDescent="0.3">
      <c r="A351" s="6" t="s">
        <v>357</v>
      </c>
      <c r="B351" s="111">
        <v>102071</v>
      </c>
      <c r="C351" s="111">
        <v>44027</v>
      </c>
      <c r="D351" s="128">
        <v>6.5000000000000002E-2</v>
      </c>
    </row>
    <row r="352" spans="1:4" ht="13.8" x14ac:dyDescent="0.3">
      <c r="A352" s="6" t="s">
        <v>358</v>
      </c>
      <c r="B352" s="111">
        <v>77924</v>
      </c>
      <c r="C352" s="111">
        <v>29330</v>
      </c>
      <c r="D352" s="128">
        <v>0.124</v>
      </c>
    </row>
    <row r="353" spans="1:4" ht="13.8" x14ac:dyDescent="0.3">
      <c r="A353" s="6" t="s">
        <v>359</v>
      </c>
      <c r="B353" s="111">
        <v>80035</v>
      </c>
      <c r="C353" s="111">
        <v>28586</v>
      </c>
      <c r="D353" s="128">
        <v>3.2000000000000001E-2</v>
      </c>
    </row>
    <row r="354" spans="1:4" ht="13.8" x14ac:dyDescent="0.3">
      <c r="A354" s="6" t="s">
        <v>360</v>
      </c>
      <c r="B354" s="111">
        <v>49800</v>
      </c>
      <c r="C354" s="111">
        <v>23826</v>
      </c>
      <c r="D354" s="128">
        <v>0.28399999999999997</v>
      </c>
    </row>
    <row r="355" spans="1:4" ht="13.8" x14ac:dyDescent="0.3">
      <c r="A355" s="6" t="s">
        <v>361</v>
      </c>
      <c r="B355" s="111">
        <v>50000</v>
      </c>
      <c r="C355" s="111">
        <v>20544</v>
      </c>
      <c r="D355" s="128">
        <v>0.25700000000000001</v>
      </c>
    </row>
    <row r="356" spans="1:4" ht="13.8" x14ac:dyDescent="0.3">
      <c r="A356" s="6" t="s">
        <v>362</v>
      </c>
      <c r="B356" s="111">
        <v>61875</v>
      </c>
      <c r="C356" s="111">
        <v>25028</v>
      </c>
      <c r="D356" s="128">
        <v>8.3000000000000004E-2</v>
      </c>
    </row>
    <row r="357" spans="1:4" ht="13.8" x14ac:dyDescent="0.3">
      <c r="A357" s="6" t="s">
        <v>363</v>
      </c>
      <c r="B357" s="111">
        <v>81577</v>
      </c>
      <c r="C357" s="111">
        <v>41102</v>
      </c>
      <c r="D357" s="128">
        <v>0.127</v>
      </c>
    </row>
    <row r="358" spans="1:4" ht="13.8" x14ac:dyDescent="0.3">
      <c r="A358" s="6" t="s">
        <v>364</v>
      </c>
      <c r="B358" s="111">
        <v>33438</v>
      </c>
      <c r="C358" s="111">
        <v>12751</v>
      </c>
      <c r="D358" s="128">
        <v>0.438</v>
      </c>
    </row>
    <row r="359" spans="1:4" ht="13.8" x14ac:dyDescent="0.3">
      <c r="A359" s="6" t="s">
        <v>365</v>
      </c>
      <c r="B359" s="111">
        <v>41250</v>
      </c>
      <c r="C359" s="111">
        <v>18396</v>
      </c>
      <c r="D359" s="128">
        <v>0.372</v>
      </c>
    </row>
    <row r="360" spans="1:4" ht="13.8" x14ac:dyDescent="0.3">
      <c r="A360" s="6" t="s">
        <v>366</v>
      </c>
      <c r="B360" s="111">
        <v>166250</v>
      </c>
      <c r="C360" s="111">
        <v>59830</v>
      </c>
      <c r="D360" s="128">
        <v>5.7000000000000002E-2</v>
      </c>
    </row>
    <row r="361" spans="1:4" ht="13.8" x14ac:dyDescent="0.3">
      <c r="A361" s="6" t="s">
        <v>367</v>
      </c>
      <c r="B361" s="111">
        <v>76413</v>
      </c>
      <c r="C361" s="111">
        <v>37893</v>
      </c>
      <c r="D361" s="128">
        <v>4.8000000000000001E-2</v>
      </c>
    </row>
    <row r="362" spans="1:4" ht="13.8" x14ac:dyDescent="0.3">
      <c r="A362" s="6" t="s">
        <v>368</v>
      </c>
      <c r="B362" s="111">
        <v>47256</v>
      </c>
      <c r="C362" s="111">
        <v>22503</v>
      </c>
      <c r="D362" s="128">
        <v>0.25600000000000001</v>
      </c>
    </row>
    <row r="363" spans="1:4" ht="13.8" x14ac:dyDescent="0.3">
      <c r="A363" s="6" t="s">
        <v>369</v>
      </c>
      <c r="B363" s="111">
        <v>42250</v>
      </c>
      <c r="C363" s="111">
        <v>17962</v>
      </c>
      <c r="D363" s="128">
        <v>0.25800000000000001</v>
      </c>
    </row>
    <row r="364" spans="1:4" ht="13.8" x14ac:dyDescent="0.3">
      <c r="A364" s="6" t="s">
        <v>370</v>
      </c>
      <c r="B364" s="111">
        <v>86389</v>
      </c>
      <c r="C364" s="111">
        <v>41787</v>
      </c>
      <c r="D364" s="128">
        <v>0.17399999999999999</v>
      </c>
    </row>
    <row r="365" spans="1:4" ht="13.8" x14ac:dyDescent="0.3">
      <c r="A365" s="6" t="s">
        <v>371</v>
      </c>
      <c r="B365" s="111">
        <v>59318</v>
      </c>
      <c r="C365" s="111">
        <v>28667</v>
      </c>
      <c r="D365" s="128">
        <v>0.17799999999999999</v>
      </c>
    </row>
    <row r="366" spans="1:4" ht="13.8" x14ac:dyDescent="0.3">
      <c r="A366" s="6" t="s">
        <v>466</v>
      </c>
      <c r="B366" s="111">
        <v>35750</v>
      </c>
      <c r="C366" s="111">
        <v>17598</v>
      </c>
      <c r="D366" s="128">
        <v>0.42299999999999999</v>
      </c>
    </row>
    <row r="367" spans="1:4" ht="13.8" x14ac:dyDescent="0.3">
      <c r="A367" s="6" t="s">
        <v>372</v>
      </c>
      <c r="B367" s="111">
        <v>55349</v>
      </c>
      <c r="C367" s="111">
        <v>25799</v>
      </c>
      <c r="D367" s="128">
        <v>0.20100000000000001</v>
      </c>
    </row>
    <row r="368" spans="1:4" ht="13.8" x14ac:dyDescent="0.3">
      <c r="A368" s="6" t="s">
        <v>373</v>
      </c>
      <c r="B368" s="111">
        <v>145188</v>
      </c>
      <c r="C368" s="111">
        <v>54382</v>
      </c>
      <c r="D368" s="128">
        <v>7.2999999999999995E-2</v>
      </c>
    </row>
    <row r="369" spans="1:4" ht="13.8" x14ac:dyDescent="0.3">
      <c r="A369" s="6" t="s">
        <v>374</v>
      </c>
      <c r="B369" s="111">
        <v>58750</v>
      </c>
      <c r="C369" s="111">
        <v>22710</v>
      </c>
      <c r="D369" s="128">
        <v>0.10199999999999999</v>
      </c>
    </row>
    <row r="370" spans="1:4" ht="13.8" x14ac:dyDescent="0.3">
      <c r="A370" s="6" t="s">
        <v>375</v>
      </c>
      <c r="B370" s="111">
        <v>67986</v>
      </c>
      <c r="C370" s="111">
        <v>25315</v>
      </c>
      <c r="D370" s="128">
        <v>0.19800000000000001</v>
      </c>
    </row>
    <row r="371" spans="1:4" ht="13.8" x14ac:dyDescent="0.3">
      <c r="A371" s="6" t="s">
        <v>377</v>
      </c>
      <c r="B371" s="111">
        <v>74306</v>
      </c>
      <c r="C371" s="111">
        <v>26124</v>
      </c>
      <c r="D371" s="128">
        <v>0.104</v>
      </c>
    </row>
    <row r="372" spans="1:4" ht="13.8" x14ac:dyDescent="0.3">
      <c r="A372" s="6" t="s">
        <v>378</v>
      </c>
      <c r="B372" s="111">
        <v>60500</v>
      </c>
      <c r="C372" s="111">
        <v>25536</v>
      </c>
      <c r="D372" s="128">
        <v>0.14199999999999999</v>
      </c>
    </row>
    <row r="373" spans="1:4" ht="13.8" x14ac:dyDescent="0.3">
      <c r="A373" s="6" t="s">
        <v>379</v>
      </c>
      <c r="B373" s="111">
        <v>61250</v>
      </c>
      <c r="C373" s="111">
        <v>25003</v>
      </c>
      <c r="D373" s="128">
        <v>0.26500000000000001</v>
      </c>
    </row>
    <row r="374" spans="1:4" ht="13.8" x14ac:dyDescent="0.3">
      <c r="A374" s="6" t="s">
        <v>380</v>
      </c>
      <c r="B374" s="111">
        <v>40000</v>
      </c>
      <c r="C374" s="111">
        <v>24503</v>
      </c>
      <c r="D374" s="128">
        <v>0.318</v>
      </c>
    </row>
    <row r="375" spans="1:4" ht="13.8" x14ac:dyDescent="0.3">
      <c r="A375" s="6" t="s">
        <v>381</v>
      </c>
      <c r="B375" s="111">
        <v>40423</v>
      </c>
      <c r="C375" s="111">
        <v>20228</v>
      </c>
      <c r="D375" s="128">
        <v>0.252</v>
      </c>
    </row>
    <row r="376" spans="1:4" ht="13.8" x14ac:dyDescent="0.3">
      <c r="A376" s="6" t="s">
        <v>382</v>
      </c>
      <c r="B376" s="111">
        <v>37240</v>
      </c>
      <c r="C376" s="111">
        <v>20343</v>
      </c>
      <c r="D376" s="128">
        <v>0.4</v>
      </c>
    </row>
    <row r="377" spans="1:4" ht="13.8" x14ac:dyDescent="0.3">
      <c r="A377" s="6" t="s">
        <v>383</v>
      </c>
      <c r="B377" s="111">
        <v>68503</v>
      </c>
      <c r="C377" s="111">
        <v>21875</v>
      </c>
      <c r="D377" s="128">
        <v>0.185</v>
      </c>
    </row>
    <row r="378" spans="1:4" ht="13.8" x14ac:dyDescent="0.3">
      <c r="A378" s="6" t="s">
        <v>384</v>
      </c>
      <c r="B378" s="111">
        <v>62582</v>
      </c>
      <c r="C378" s="111">
        <v>28186</v>
      </c>
      <c r="D378" s="128">
        <v>0.154</v>
      </c>
    </row>
    <row r="379" spans="1:4" ht="13.8" x14ac:dyDescent="0.3">
      <c r="A379" s="6" t="s">
        <v>385</v>
      </c>
      <c r="B379" s="111">
        <v>47353</v>
      </c>
      <c r="C379" s="111">
        <v>26276</v>
      </c>
      <c r="D379" s="128">
        <v>0.124</v>
      </c>
    </row>
    <row r="380" spans="1:4" ht="13.8" x14ac:dyDescent="0.3">
      <c r="A380" s="6" t="s">
        <v>386</v>
      </c>
      <c r="B380" s="111">
        <v>55142</v>
      </c>
      <c r="C380" s="111">
        <v>22905</v>
      </c>
      <c r="D380" s="128">
        <v>0.18099999999999999</v>
      </c>
    </row>
    <row r="381" spans="1:4" ht="13.8" x14ac:dyDescent="0.3">
      <c r="A381" s="6" t="s">
        <v>387</v>
      </c>
      <c r="B381" s="111">
        <v>171447</v>
      </c>
      <c r="C381" s="111">
        <v>73130</v>
      </c>
      <c r="D381" s="128">
        <v>2.4E-2</v>
      </c>
    </row>
    <row r="382" spans="1:4" ht="13.8" x14ac:dyDescent="0.3">
      <c r="A382" s="6" t="s">
        <v>388</v>
      </c>
      <c r="B382" s="111">
        <v>39583</v>
      </c>
      <c r="C382" s="111">
        <v>25082</v>
      </c>
      <c r="D382" s="128">
        <v>0.129</v>
      </c>
    </row>
    <row r="383" spans="1:4" ht="13.8" x14ac:dyDescent="0.3">
      <c r="A383" s="6" t="s">
        <v>389</v>
      </c>
      <c r="B383" s="111">
        <v>95469</v>
      </c>
      <c r="C383" s="111">
        <v>26499</v>
      </c>
      <c r="D383" s="128">
        <v>0.19700000000000001</v>
      </c>
    </row>
    <row r="384" spans="1:4" ht="13.8" x14ac:dyDescent="0.3">
      <c r="A384" s="6" t="s">
        <v>390</v>
      </c>
      <c r="B384" s="111">
        <v>43311</v>
      </c>
      <c r="C384" s="111">
        <v>18158</v>
      </c>
      <c r="D384" s="128">
        <v>0.34799999999999998</v>
      </c>
    </row>
    <row r="385" spans="1:4" ht="13.8" x14ac:dyDescent="0.3">
      <c r="A385" s="6" t="s">
        <v>391</v>
      </c>
      <c r="B385" s="111">
        <v>81849</v>
      </c>
      <c r="C385" s="111">
        <v>33549</v>
      </c>
      <c r="D385" s="128">
        <v>0.11799999999999999</v>
      </c>
    </row>
    <row r="386" spans="1:4" ht="13.8" x14ac:dyDescent="0.3">
      <c r="A386" s="6" t="s">
        <v>392</v>
      </c>
      <c r="B386" s="111">
        <v>31563</v>
      </c>
      <c r="C386" s="111">
        <v>17222</v>
      </c>
      <c r="D386" s="128">
        <v>0.434</v>
      </c>
    </row>
    <row r="387" spans="1:4" ht="13.8" x14ac:dyDescent="0.3">
      <c r="A387" s="6" t="s">
        <v>393</v>
      </c>
      <c r="B387" s="111">
        <v>80881</v>
      </c>
      <c r="C387" s="111">
        <v>32933</v>
      </c>
      <c r="D387" s="128">
        <v>7.8E-2</v>
      </c>
    </row>
    <row r="388" spans="1:4" ht="13.8" x14ac:dyDescent="0.3">
      <c r="A388" s="6" t="s">
        <v>394</v>
      </c>
      <c r="B388" s="111">
        <v>47983</v>
      </c>
      <c r="C388" s="111">
        <v>22420</v>
      </c>
      <c r="D388" s="128">
        <v>0.33500000000000002</v>
      </c>
    </row>
    <row r="389" spans="1:4" ht="13.8" x14ac:dyDescent="0.3">
      <c r="A389" s="6" t="s">
        <v>395</v>
      </c>
      <c r="B389" s="111">
        <v>46912</v>
      </c>
      <c r="C389" s="111">
        <v>24486</v>
      </c>
      <c r="D389" s="128">
        <v>0.23799999999999999</v>
      </c>
    </row>
    <row r="390" spans="1:4" ht="13.8" x14ac:dyDescent="0.3">
      <c r="A390" s="6" t="s">
        <v>396</v>
      </c>
      <c r="B390" s="111">
        <v>58333</v>
      </c>
      <c r="C390" s="111">
        <v>23642</v>
      </c>
      <c r="D390" s="128">
        <v>0.248</v>
      </c>
    </row>
    <row r="391" spans="1:4" ht="13.8" x14ac:dyDescent="0.3">
      <c r="A391" s="6" t="s">
        <v>397</v>
      </c>
      <c r="B391" s="111">
        <v>53288</v>
      </c>
      <c r="C391" s="111">
        <v>24156</v>
      </c>
      <c r="D391" s="128">
        <v>0.217</v>
      </c>
    </row>
    <row r="392" spans="1:4" ht="13.8" x14ac:dyDescent="0.3">
      <c r="A392" s="6" t="s">
        <v>398</v>
      </c>
      <c r="B392" s="111">
        <v>70638</v>
      </c>
      <c r="C392" s="111">
        <v>23912</v>
      </c>
      <c r="D392" s="128">
        <v>0.17699999999999999</v>
      </c>
    </row>
    <row r="393" spans="1:4" ht="13.8" x14ac:dyDescent="0.3">
      <c r="A393" s="6" t="s">
        <v>399</v>
      </c>
      <c r="B393" s="111">
        <v>56875</v>
      </c>
      <c r="C393" s="111">
        <v>21210</v>
      </c>
      <c r="D393" s="128">
        <v>0.13400000000000001</v>
      </c>
    </row>
    <row r="394" spans="1:4" ht="13.8" x14ac:dyDescent="0.3">
      <c r="A394" s="6" t="s">
        <v>400</v>
      </c>
      <c r="B394" s="111">
        <v>70291</v>
      </c>
      <c r="C394" s="111">
        <v>27213</v>
      </c>
      <c r="D394" s="128">
        <v>0.19600000000000001</v>
      </c>
    </row>
    <row r="395" spans="1:4" ht="13.8" x14ac:dyDescent="0.3">
      <c r="A395" s="6" t="s">
        <v>402</v>
      </c>
      <c r="B395" s="111">
        <v>113926</v>
      </c>
      <c r="C395" s="111">
        <v>42724</v>
      </c>
      <c r="D395" s="128">
        <v>3.4000000000000002E-2</v>
      </c>
    </row>
    <row r="396" spans="1:4" ht="13.8" x14ac:dyDescent="0.3">
      <c r="A396" s="6" t="s">
        <v>401</v>
      </c>
      <c r="B396" s="111">
        <v>58976</v>
      </c>
      <c r="C396" s="111">
        <v>26110</v>
      </c>
      <c r="D396" s="128">
        <v>0.21299999999999999</v>
      </c>
    </row>
    <row r="397" spans="1:4" ht="13.8" x14ac:dyDescent="0.3">
      <c r="A397" s="6" t="s">
        <v>376</v>
      </c>
      <c r="B397" s="111">
        <v>64063</v>
      </c>
      <c r="C397" s="111">
        <v>29802</v>
      </c>
      <c r="D397" s="128">
        <v>0.19600000000000001</v>
      </c>
    </row>
    <row r="398" spans="1:4" ht="13.8" x14ac:dyDescent="0.3">
      <c r="A398" s="6" t="s">
        <v>403</v>
      </c>
      <c r="B398" s="111">
        <v>92656</v>
      </c>
      <c r="C398" s="111">
        <v>48509</v>
      </c>
      <c r="D398" s="128">
        <v>0.217</v>
      </c>
    </row>
    <row r="399" spans="1:4" ht="13.8" x14ac:dyDescent="0.3">
      <c r="A399" s="6" t="s">
        <v>404</v>
      </c>
      <c r="B399" s="111">
        <v>47031</v>
      </c>
      <c r="C399" s="111">
        <v>23416</v>
      </c>
      <c r="D399" s="128">
        <v>0.14499999999999999</v>
      </c>
    </row>
    <row r="400" spans="1:4" ht="13.8" x14ac:dyDescent="0.3">
      <c r="A400" s="6" t="s">
        <v>405</v>
      </c>
      <c r="B400" s="111">
        <v>49583</v>
      </c>
      <c r="C400" s="111">
        <v>20090</v>
      </c>
      <c r="D400" s="128">
        <v>0.27300000000000002</v>
      </c>
    </row>
    <row r="401" spans="1:4" ht="13.8" x14ac:dyDescent="0.3">
      <c r="A401" s="6" t="s">
        <v>406</v>
      </c>
      <c r="B401" s="111">
        <v>57181</v>
      </c>
      <c r="C401" s="111">
        <v>25852</v>
      </c>
      <c r="D401" s="128">
        <v>0.27200000000000002</v>
      </c>
    </row>
    <row r="402" spans="1:4" ht="13.8" x14ac:dyDescent="0.3">
      <c r="A402" s="6" t="s">
        <v>407</v>
      </c>
      <c r="B402" s="111">
        <v>61723</v>
      </c>
      <c r="C402" s="111">
        <v>28098</v>
      </c>
      <c r="D402" s="128">
        <v>0.21299999999999999</v>
      </c>
    </row>
    <row r="403" spans="1:4" ht="13.8" x14ac:dyDescent="0.3">
      <c r="A403" s="6" t="s">
        <v>408</v>
      </c>
      <c r="B403" s="111">
        <v>49196</v>
      </c>
      <c r="C403" s="111">
        <v>21317</v>
      </c>
      <c r="D403" s="128">
        <v>0.30299999999999999</v>
      </c>
    </row>
    <row r="404" spans="1:4" ht="13.8" x14ac:dyDescent="0.3">
      <c r="A404" s="6" t="s">
        <v>409</v>
      </c>
      <c r="B404" s="111">
        <v>48750</v>
      </c>
      <c r="C404" s="111">
        <v>19419</v>
      </c>
      <c r="D404" s="128">
        <v>0.307</v>
      </c>
    </row>
    <row r="405" spans="1:4" ht="13.8" x14ac:dyDescent="0.3">
      <c r="A405" s="6" t="s">
        <v>410</v>
      </c>
      <c r="B405" s="111">
        <v>54231</v>
      </c>
      <c r="C405" s="111">
        <v>22300</v>
      </c>
      <c r="D405" s="128">
        <v>0.123</v>
      </c>
    </row>
    <row r="406" spans="1:4" ht="13.8" x14ac:dyDescent="0.3">
      <c r="A406" s="6" t="s">
        <v>411</v>
      </c>
      <c r="B406" s="111">
        <v>142726</v>
      </c>
      <c r="C406" s="111">
        <v>54316</v>
      </c>
      <c r="D406" s="128">
        <v>3.4000000000000002E-2</v>
      </c>
    </row>
    <row r="407" spans="1:4" ht="13.8" x14ac:dyDescent="0.3">
      <c r="A407" s="6" t="s">
        <v>412</v>
      </c>
      <c r="B407" s="111">
        <v>94844</v>
      </c>
      <c r="C407" s="111">
        <v>40437</v>
      </c>
      <c r="D407" s="128">
        <v>5.3999999999999999E-2</v>
      </c>
    </row>
    <row r="408" spans="1:4" ht="13.8" x14ac:dyDescent="0.3">
      <c r="A408" s="6" t="s">
        <v>413</v>
      </c>
      <c r="B408" s="111">
        <v>40000</v>
      </c>
      <c r="C408" s="111">
        <v>16558</v>
      </c>
      <c r="D408" s="128">
        <v>0.30299999999999999</v>
      </c>
    </row>
    <row r="409" spans="1:4" ht="13.8" x14ac:dyDescent="0.3">
      <c r="A409" s="6" t="s">
        <v>414</v>
      </c>
      <c r="B409" s="111">
        <v>43333</v>
      </c>
      <c r="C409" s="111">
        <v>16372</v>
      </c>
      <c r="D409" s="128">
        <v>0.499</v>
      </c>
    </row>
    <row r="410" spans="1:4" ht="13.8" x14ac:dyDescent="0.3">
      <c r="A410" s="6" t="s">
        <v>415</v>
      </c>
      <c r="B410" s="111">
        <v>79848</v>
      </c>
      <c r="C410" s="111">
        <v>33246</v>
      </c>
      <c r="D410" s="128">
        <v>8.2000000000000003E-2</v>
      </c>
    </row>
    <row r="411" spans="1:4" ht="13.8" x14ac:dyDescent="0.3">
      <c r="A411" s="6" t="s">
        <v>416</v>
      </c>
      <c r="B411" s="111">
        <v>84688</v>
      </c>
      <c r="C411" s="111">
        <v>25988</v>
      </c>
      <c r="D411" s="128">
        <v>0.14799999999999999</v>
      </c>
    </row>
    <row r="412" spans="1:4" ht="13.8" x14ac:dyDescent="0.3">
      <c r="A412" s="6" t="s">
        <v>417</v>
      </c>
      <c r="B412" s="111">
        <v>51955</v>
      </c>
      <c r="C412" s="111">
        <v>20260</v>
      </c>
      <c r="D412" s="128">
        <v>0.28799999999999998</v>
      </c>
    </row>
    <row r="413" spans="1:4" ht="13.8" x14ac:dyDescent="0.3">
      <c r="A413" s="6" t="s">
        <v>418</v>
      </c>
      <c r="B413" s="111">
        <v>52409</v>
      </c>
      <c r="C413" s="111">
        <v>25361</v>
      </c>
      <c r="D413" s="128">
        <v>0.13</v>
      </c>
    </row>
    <row r="414" spans="1:4" ht="13.8" x14ac:dyDescent="0.3">
      <c r="A414" s="6" t="s">
        <v>419</v>
      </c>
      <c r="B414" s="111">
        <v>56458</v>
      </c>
      <c r="C414" s="111">
        <v>20516</v>
      </c>
      <c r="D414" s="128">
        <v>0.123</v>
      </c>
    </row>
    <row r="415" spans="1:4" ht="13.8" x14ac:dyDescent="0.3">
      <c r="A415" s="6" t="s">
        <v>420</v>
      </c>
      <c r="B415" s="111">
        <v>63750</v>
      </c>
      <c r="C415" s="111">
        <v>24688</v>
      </c>
      <c r="D415" s="128">
        <v>0.123</v>
      </c>
    </row>
    <row r="416" spans="1:4" ht="13.8" x14ac:dyDescent="0.3">
      <c r="A416" s="6" t="s">
        <v>421</v>
      </c>
      <c r="B416" s="111">
        <v>71515</v>
      </c>
      <c r="C416" s="111">
        <v>32431</v>
      </c>
      <c r="D416" s="128">
        <v>0.18</v>
      </c>
    </row>
    <row r="417" spans="1:4" ht="13.8" x14ac:dyDescent="0.3">
      <c r="A417" s="6" t="s">
        <v>422</v>
      </c>
      <c r="B417" s="111">
        <v>92813</v>
      </c>
      <c r="C417" s="111">
        <v>27635</v>
      </c>
      <c r="D417" s="128">
        <v>5.3999999999999999E-2</v>
      </c>
    </row>
    <row r="418" spans="1:4" ht="13.8" x14ac:dyDescent="0.3">
      <c r="A418" s="6" t="s">
        <v>423</v>
      </c>
      <c r="B418" s="111">
        <v>50182</v>
      </c>
      <c r="C418" s="111">
        <v>25489</v>
      </c>
      <c r="D418" s="128">
        <v>0.16400000000000001</v>
      </c>
    </row>
    <row r="419" spans="1:4" ht="13.8" x14ac:dyDescent="0.3">
      <c r="A419" s="6" t="s">
        <v>424</v>
      </c>
      <c r="B419" s="111">
        <v>70924</v>
      </c>
      <c r="C419" s="111">
        <v>23959</v>
      </c>
      <c r="D419" s="128">
        <v>0.215</v>
      </c>
    </row>
    <row r="420" spans="1:4" ht="13.8" x14ac:dyDescent="0.3">
      <c r="A420" s="6" t="s">
        <v>425</v>
      </c>
      <c r="B420" s="111">
        <v>76719</v>
      </c>
      <c r="C420" s="111">
        <v>29703</v>
      </c>
      <c r="D420" s="128">
        <v>0.114</v>
      </c>
    </row>
    <row r="421" spans="1:4" ht="13.8" x14ac:dyDescent="0.3">
      <c r="A421" s="6" t="s">
        <v>426</v>
      </c>
      <c r="B421" s="111">
        <v>45875</v>
      </c>
      <c r="C421" s="111">
        <v>21153</v>
      </c>
      <c r="D421" s="128">
        <v>0.29499999999999998</v>
      </c>
    </row>
    <row r="422" spans="1:4" ht="13.8" x14ac:dyDescent="0.3">
      <c r="A422" s="6" t="s">
        <v>427</v>
      </c>
      <c r="B422" s="111">
        <v>56628</v>
      </c>
      <c r="C422" s="111">
        <v>32310</v>
      </c>
      <c r="D422" s="128">
        <v>0.114</v>
      </c>
    </row>
    <row r="423" spans="1:4" ht="13.8" x14ac:dyDescent="0.3">
      <c r="A423" s="6" t="s">
        <v>428</v>
      </c>
      <c r="B423" s="111">
        <v>155855</v>
      </c>
      <c r="C423" s="111">
        <v>68712</v>
      </c>
      <c r="D423" s="128">
        <v>6.7000000000000004E-2</v>
      </c>
    </row>
    <row r="424" spans="1:4" ht="13.8" x14ac:dyDescent="0.3">
      <c r="A424" s="6" t="s">
        <v>429</v>
      </c>
      <c r="B424" s="111">
        <v>53958</v>
      </c>
      <c r="C424" s="111">
        <v>18307</v>
      </c>
      <c r="D424" s="128">
        <v>0.36199999999999999</v>
      </c>
    </row>
    <row r="425" spans="1:4" ht="13.8" x14ac:dyDescent="0.3">
      <c r="A425" s="6" t="s">
        <v>430</v>
      </c>
      <c r="B425" s="111">
        <v>64167</v>
      </c>
      <c r="C425" s="111">
        <v>26407</v>
      </c>
      <c r="D425" s="128">
        <v>0.19900000000000001</v>
      </c>
    </row>
    <row r="426" spans="1:4" ht="13.8" x14ac:dyDescent="0.3">
      <c r="A426" s="6" t="s">
        <v>431</v>
      </c>
      <c r="B426" s="111">
        <v>71000</v>
      </c>
      <c r="C426" s="111">
        <v>33335</v>
      </c>
      <c r="D426" s="128">
        <v>0.19700000000000001</v>
      </c>
    </row>
    <row r="427" spans="1:4" ht="13.8" x14ac:dyDescent="0.3">
      <c r="A427" s="6" t="s">
        <v>432</v>
      </c>
      <c r="B427" s="111">
        <v>66855</v>
      </c>
      <c r="C427" s="111">
        <v>26207</v>
      </c>
      <c r="D427" s="128">
        <v>0.13800000000000001</v>
      </c>
    </row>
    <row r="428" spans="1:4" ht="13.8" x14ac:dyDescent="0.3">
      <c r="A428" s="6" t="s">
        <v>433</v>
      </c>
      <c r="B428" s="111">
        <v>54948</v>
      </c>
      <c r="C428" s="111">
        <v>29611</v>
      </c>
      <c r="D428" s="128">
        <v>0.11799999999999999</v>
      </c>
    </row>
    <row r="429" spans="1:4" ht="13.8" x14ac:dyDescent="0.3">
      <c r="A429" s="6" t="s">
        <v>434</v>
      </c>
      <c r="B429" s="111">
        <v>53657</v>
      </c>
      <c r="C429" s="111">
        <v>22703</v>
      </c>
      <c r="D429" s="128">
        <v>0.376</v>
      </c>
    </row>
    <row r="430" spans="1:4" ht="13.8" x14ac:dyDescent="0.3">
      <c r="A430" s="6" t="s">
        <v>435</v>
      </c>
      <c r="B430" s="111">
        <v>60350</v>
      </c>
      <c r="C430" s="111">
        <v>26295</v>
      </c>
      <c r="D430" s="128">
        <v>0.109</v>
      </c>
    </row>
    <row r="431" spans="1:4" ht="13.8" x14ac:dyDescent="0.3">
      <c r="A431" s="6" t="s">
        <v>436</v>
      </c>
      <c r="B431" s="111">
        <v>68463</v>
      </c>
      <c r="C431" s="111">
        <v>32844</v>
      </c>
      <c r="D431" s="128">
        <v>0.09</v>
      </c>
    </row>
    <row r="432" spans="1:4" ht="13.8" x14ac:dyDescent="0.3">
      <c r="A432" s="6" t="s">
        <v>437</v>
      </c>
      <c r="B432" s="111">
        <v>94454</v>
      </c>
      <c r="C432" s="111">
        <v>41424</v>
      </c>
      <c r="D432" s="128">
        <v>4.5999999999999999E-2</v>
      </c>
    </row>
    <row r="433" spans="1:4" ht="13.8" x14ac:dyDescent="0.3">
      <c r="A433" s="6" t="s">
        <v>438</v>
      </c>
      <c r="B433" s="111">
        <v>73456</v>
      </c>
      <c r="C433" s="111">
        <v>29718</v>
      </c>
      <c r="D433" s="128">
        <v>0.17799999999999999</v>
      </c>
    </row>
    <row r="434" spans="1:4" ht="13.8" x14ac:dyDescent="0.3">
      <c r="A434" s="6" t="s">
        <v>439</v>
      </c>
      <c r="B434" s="111">
        <v>47311</v>
      </c>
      <c r="C434" s="111">
        <v>7520</v>
      </c>
      <c r="D434" s="128">
        <v>0.218</v>
      </c>
    </row>
    <row r="435" spans="1:4" ht="13.8" x14ac:dyDescent="0.3">
      <c r="A435" s="6" t="s">
        <v>440</v>
      </c>
      <c r="B435" s="111">
        <v>79500</v>
      </c>
      <c r="C435" s="111">
        <v>27642</v>
      </c>
      <c r="D435" s="128">
        <v>0.161</v>
      </c>
    </row>
    <row r="436" spans="1:4" ht="13.8" x14ac:dyDescent="0.3">
      <c r="A436" s="6" t="s">
        <v>441</v>
      </c>
      <c r="B436" s="111">
        <v>71875</v>
      </c>
      <c r="C436" s="111">
        <v>29307</v>
      </c>
      <c r="D436" s="128">
        <v>0.157</v>
      </c>
    </row>
    <row r="437" spans="1:4" ht="13.8" x14ac:dyDescent="0.3">
      <c r="A437" s="6" t="s">
        <v>442</v>
      </c>
      <c r="B437" s="111">
        <v>68413</v>
      </c>
      <c r="C437" s="111">
        <v>33957</v>
      </c>
      <c r="D437" s="128">
        <v>0.154</v>
      </c>
    </row>
    <row r="438" spans="1:4" ht="13.8" x14ac:dyDescent="0.3">
      <c r="A438" s="6" t="s">
        <v>443</v>
      </c>
      <c r="B438" s="111">
        <v>56875</v>
      </c>
      <c r="C438" s="111">
        <v>19960</v>
      </c>
      <c r="D438" s="128">
        <v>0.252</v>
      </c>
    </row>
    <row r="439" spans="1:4" ht="13.8" x14ac:dyDescent="0.3">
      <c r="A439" s="6" t="s">
        <v>444</v>
      </c>
      <c r="B439" s="111">
        <v>48229</v>
      </c>
      <c r="C439" s="111">
        <v>26783</v>
      </c>
      <c r="D439" s="128">
        <v>0.185</v>
      </c>
    </row>
    <row r="440" spans="1:4" ht="13.8" x14ac:dyDescent="0.3">
      <c r="A440" s="6" t="s">
        <v>445</v>
      </c>
      <c r="B440" s="111">
        <v>83393</v>
      </c>
      <c r="C440" s="111">
        <v>26540</v>
      </c>
      <c r="D440" s="128">
        <v>2.8000000000000001E-2</v>
      </c>
    </row>
    <row r="441" spans="1:4" ht="13.8" x14ac:dyDescent="0.3">
      <c r="A441" s="6" t="s">
        <v>446</v>
      </c>
      <c r="B441" s="111">
        <v>108750</v>
      </c>
      <c r="C441" s="111">
        <v>39253</v>
      </c>
      <c r="D441" s="128">
        <v>2.9000000000000001E-2</v>
      </c>
    </row>
  </sheetData>
  <sheetProtection algorithmName="SHA-512" hashValue="paLDqd64vP/tYO/qXC0bhflS0RqCLfWPBuJ2SDRxkRst4My+OhwEsEwYxk1VUKTgoGicg3Mw6BNpBx/mNqSkfA==" saltValue="PxZdnk2tO4QbwYReWIwuyg==" spinCount="100000" sheet="1" objects="1" scenarios="1"/>
  <printOptions horizontalCentered="1"/>
  <pageMargins left="0.7" right="0.7" top="0.75" bottom="0.75" header="0.3" footer="0.3"/>
  <pageSetup orientation="portrait" verticalDpi="597"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sqref="A1:I26"/>
    </sheetView>
  </sheetViews>
  <sheetFormatPr defaultColWidth="9.109375" defaultRowHeight="14.4" x14ac:dyDescent="0.3"/>
  <cols>
    <col min="1" max="1" width="21.6640625" bestFit="1" customWidth="1"/>
    <col min="2" max="2" width="11.109375" customWidth="1"/>
    <col min="3" max="3" width="14.109375" customWidth="1"/>
    <col min="4" max="4" width="14.33203125" customWidth="1"/>
    <col min="7" max="7" width="9.6640625" style="74" bestFit="1" customWidth="1"/>
    <col min="8" max="8" width="11.6640625" style="74" bestFit="1" customWidth="1"/>
  </cols>
  <sheetData>
    <row r="1" spans="1:9" x14ac:dyDescent="0.3">
      <c r="A1" s="24" t="s">
        <v>467</v>
      </c>
      <c r="B1" s="24" t="s">
        <v>468</v>
      </c>
      <c r="C1" s="24" t="s">
        <v>469</v>
      </c>
      <c r="D1" s="24" t="s">
        <v>470</v>
      </c>
      <c r="G1" s="130" t="s">
        <v>468</v>
      </c>
      <c r="H1" s="130" t="s">
        <v>469</v>
      </c>
      <c r="I1" s="24" t="s">
        <v>470</v>
      </c>
    </row>
    <row r="2" spans="1:9" x14ac:dyDescent="0.3">
      <c r="A2" s="109">
        <f>1000000</f>
        <v>1000000</v>
      </c>
      <c r="B2" s="109">
        <f>1000000</f>
        <v>1000000</v>
      </c>
      <c r="C2" s="109">
        <f>1000000</f>
        <v>1000000</v>
      </c>
      <c r="D2" s="25">
        <v>1</v>
      </c>
      <c r="G2" s="127">
        <f>1</f>
        <v>1</v>
      </c>
      <c r="H2" s="127">
        <v>1</v>
      </c>
      <c r="I2" s="25">
        <v>25</v>
      </c>
    </row>
    <row r="3" spans="1:9" x14ac:dyDescent="0.3">
      <c r="A3" s="109">
        <f t="shared" ref="A3:A24" si="0">A4+600</f>
        <v>22800</v>
      </c>
      <c r="B3" s="109">
        <f t="shared" ref="B3:B10" si="1">B4+1200</f>
        <v>40000</v>
      </c>
      <c r="C3" s="109">
        <f t="shared" ref="C3:C24" si="2">C4+800</f>
        <v>38350</v>
      </c>
      <c r="D3" s="25">
        <v>2</v>
      </c>
      <c r="G3" s="127">
        <v>0.35099999999999998</v>
      </c>
      <c r="H3" s="127">
        <v>0.24099999999999999</v>
      </c>
      <c r="I3" s="25">
        <v>24</v>
      </c>
    </row>
    <row r="4" spans="1:9" x14ac:dyDescent="0.3">
      <c r="A4" s="109">
        <f t="shared" si="0"/>
        <v>22200</v>
      </c>
      <c r="B4" s="109">
        <f t="shared" si="1"/>
        <v>38800</v>
      </c>
      <c r="C4" s="109">
        <f t="shared" si="2"/>
        <v>37550</v>
      </c>
      <c r="D4" s="25">
        <v>3</v>
      </c>
      <c r="G4" s="127">
        <f>G3-0.015</f>
        <v>0.33599999999999997</v>
      </c>
      <c r="H4" s="127">
        <f>H3-0.007</f>
        <v>0.23399999999999999</v>
      </c>
      <c r="I4" s="25">
        <v>23</v>
      </c>
    </row>
    <row r="5" spans="1:9" x14ac:dyDescent="0.3">
      <c r="A5" s="109">
        <f t="shared" si="0"/>
        <v>21600</v>
      </c>
      <c r="B5" s="109">
        <f t="shared" si="1"/>
        <v>37600</v>
      </c>
      <c r="C5" s="109">
        <f t="shared" si="2"/>
        <v>36750</v>
      </c>
      <c r="D5" s="25">
        <v>4</v>
      </c>
      <c r="F5" s="109"/>
      <c r="G5" s="127">
        <f t="shared" ref="G5:G26" si="3">G4-0.015</f>
        <v>0.32099999999999995</v>
      </c>
      <c r="H5" s="127">
        <f t="shared" ref="H5:H26" si="4">H4-0.007</f>
        <v>0.22699999999999998</v>
      </c>
      <c r="I5" s="25">
        <v>22</v>
      </c>
    </row>
    <row r="6" spans="1:9" x14ac:dyDescent="0.3">
      <c r="A6" s="109">
        <f t="shared" si="0"/>
        <v>21000</v>
      </c>
      <c r="B6" s="109">
        <f t="shared" si="1"/>
        <v>36400</v>
      </c>
      <c r="C6" s="109">
        <f t="shared" si="2"/>
        <v>35950</v>
      </c>
      <c r="D6" s="25">
        <v>5</v>
      </c>
      <c r="G6" s="127">
        <f t="shared" si="3"/>
        <v>0.30599999999999994</v>
      </c>
      <c r="H6" s="127">
        <f t="shared" si="4"/>
        <v>0.21999999999999997</v>
      </c>
      <c r="I6" s="25">
        <v>21</v>
      </c>
    </row>
    <row r="7" spans="1:9" x14ac:dyDescent="0.3">
      <c r="A7" s="109">
        <f t="shared" si="0"/>
        <v>20400</v>
      </c>
      <c r="B7" s="109">
        <f t="shared" si="1"/>
        <v>35200</v>
      </c>
      <c r="C7" s="109">
        <f t="shared" si="2"/>
        <v>35150</v>
      </c>
      <c r="D7" s="25">
        <v>6</v>
      </c>
      <c r="G7" s="127">
        <f t="shared" si="3"/>
        <v>0.29099999999999993</v>
      </c>
      <c r="H7" s="127">
        <f t="shared" si="4"/>
        <v>0.21299999999999997</v>
      </c>
      <c r="I7" s="25">
        <v>20</v>
      </c>
    </row>
    <row r="8" spans="1:9" x14ac:dyDescent="0.3">
      <c r="A8" s="109">
        <f t="shared" si="0"/>
        <v>19800</v>
      </c>
      <c r="B8" s="109">
        <f t="shared" si="1"/>
        <v>34000</v>
      </c>
      <c r="C8" s="109">
        <f t="shared" si="2"/>
        <v>34350</v>
      </c>
      <c r="D8" s="25">
        <v>7</v>
      </c>
      <c r="G8" s="127">
        <f t="shared" si="3"/>
        <v>0.27599999999999991</v>
      </c>
      <c r="H8" s="127">
        <f t="shared" si="4"/>
        <v>0.20599999999999996</v>
      </c>
      <c r="I8" s="25">
        <v>19</v>
      </c>
    </row>
    <row r="9" spans="1:9" x14ac:dyDescent="0.3">
      <c r="A9" s="109">
        <f t="shared" si="0"/>
        <v>19200</v>
      </c>
      <c r="B9" s="109">
        <f t="shared" si="1"/>
        <v>32800</v>
      </c>
      <c r="C9" s="109">
        <f t="shared" si="2"/>
        <v>33550</v>
      </c>
      <c r="D9" s="25">
        <v>8</v>
      </c>
      <c r="G9" s="127">
        <f t="shared" si="3"/>
        <v>0.2609999999999999</v>
      </c>
      <c r="H9" s="127">
        <f t="shared" si="4"/>
        <v>0.19899999999999995</v>
      </c>
      <c r="I9" s="25">
        <v>18</v>
      </c>
    </row>
    <row r="10" spans="1:9" x14ac:dyDescent="0.3">
      <c r="A10" s="109">
        <f t="shared" si="0"/>
        <v>18600</v>
      </c>
      <c r="B10" s="109">
        <f t="shared" si="1"/>
        <v>31600</v>
      </c>
      <c r="C10" s="109">
        <f t="shared" si="2"/>
        <v>32750</v>
      </c>
      <c r="D10" s="25">
        <v>9</v>
      </c>
      <c r="G10" s="127">
        <f t="shared" si="3"/>
        <v>0.24599999999999989</v>
      </c>
      <c r="H10" s="127">
        <f t="shared" si="4"/>
        <v>0.19199999999999995</v>
      </c>
      <c r="I10" s="25">
        <v>17</v>
      </c>
    </row>
    <row r="11" spans="1:9" x14ac:dyDescent="0.3">
      <c r="A11" s="109">
        <f t="shared" si="0"/>
        <v>18000</v>
      </c>
      <c r="B11" s="109">
        <f>B12+1200</f>
        <v>30400</v>
      </c>
      <c r="C11" s="109">
        <f t="shared" si="2"/>
        <v>31950</v>
      </c>
      <c r="D11" s="25">
        <v>10</v>
      </c>
      <c r="G11" s="127">
        <f t="shared" si="3"/>
        <v>0.23099999999999987</v>
      </c>
      <c r="H11" s="127">
        <f t="shared" si="4"/>
        <v>0.18499999999999994</v>
      </c>
      <c r="I11" s="25">
        <v>16</v>
      </c>
    </row>
    <row r="12" spans="1:9" x14ac:dyDescent="0.3">
      <c r="A12" s="109">
        <f t="shared" si="0"/>
        <v>17400</v>
      </c>
      <c r="B12" s="109">
        <f t="shared" ref="B12:B16" si="5">B13+1000</f>
        <v>29200</v>
      </c>
      <c r="C12" s="109">
        <f t="shared" si="2"/>
        <v>31150</v>
      </c>
      <c r="D12" s="25">
        <v>11</v>
      </c>
      <c r="G12" s="127">
        <f t="shared" si="3"/>
        <v>0.21599999999999986</v>
      </c>
      <c r="H12" s="127">
        <f t="shared" si="4"/>
        <v>0.17799999999999994</v>
      </c>
      <c r="I12" s="25">
        <v>15</v>
      </c>
    </row>
    <row r="13" spans="1:9" x14ac:dyDescent="0.3">
      <c r="A13" s="109">
        <f t="shared" si="0"/>
        <v>16800</v>
      </c>
      <c r="B13" s="109">
        <f t="shared" si="5"/>
        <v>28200</v>
      </c>
      <c r="C13" s="109">
        <f t="shared" si="2"/>
        <v>30350</v>
      </c>
      <c r="D13" s="25">
        <v>12</v>
      </c>
      <c r="G13" s="127">
        <f t="shared" si="3"/>
        <v>0.20099999999999985</v>
      </c>
      <c r="H13" s="127">
        <f t="shared" si="4"/>
        <v>0.17099999999999993</v>
      </c>
      <c r="I13" s="25">
        <v>14</v>
      </c>
    </row>
    <row r="14" spans="1:9" x14ac:dyDescent="0.3">
      <c r="A14" s="109">
        <f t="shared" si="0"/>
        <v>16200</v>
      </c>
      <c r="B14" s="109">
        <f t="shared" si="5"/>
        <v>27200</v>
      </c>
      <c r="C14" s="109">
        <f t="shared" si="2"/>
        <v>29550</v>
      </c>
      <c r="D14" s="25">
        <v>13</v>
      </c>
      <c r="G14" s="127">
        <f t="shared" si="3"/>
        <v>0.18599999999999983</v>
      </c>
      <c r="H14" s="127">
        <f t="shared" si="4"/>
        <v>0.16399999999999992</v>
      </c>
      <c r="I14" s="25">
        <v>13</v>
      </c>
    </row>
    <row r="15" spans="1:9" x14ac:dyDescent="0.3">
      <c r="A15" s="109">
        <f t="shared" si="0"/>
        <v>15600</v>
      </c>
      <c r="B15" s="109">
        <f t="shared" si="5"/>
        <v>26200</v>
      </c>
      <c r="C15" s="109">
        <f t="shared" si="2"/>
        <v>28750</v>
      </c>
      <c r="D15" s="25">
        <v>14</v>
      </c>
      <c r="G15" s="127">
        <f t="shared" si="3"/>
        <v>0.17099999999999982</v>
      </c>
      <c r="H15" s="127">
        <f t="shared" si="4"/>
        <v>0.15699999999999992</v>
      </c>
      <c r="I15" s="25">
        <v>12</v>
      </c>
    </row>
    <row r="16" spans="1:9" x14ac:dyDescent="0.3">
      <c r="A16" s="109">
        <f t="shared" si="0"/>
        <v>15000</v>
      </c>
      <c r="B16" s="109">
        <f t="shared" si="5"/>
        <v>25200</v>
      </c>
      <c r="C16" s="109">
        <f t="shared" si="2"/>
        <v>27950</v>
      </c>
      <c r="D16" s="25">
        <v>15</v>
      </c>
      <c r="G16" s="127">
        <f t="shared" si="3"/>
        <v>0.15599999999999981</v>
      </c>
      <c r="H16" s="127">
        <f t="shared" si="4"/>
        <v>0.14999999999999991</v>
      </c>
      <c r="I16" s="25">
        <v>11</v>
      </c>
    </row>
    <row r="17" spans="1:9" x14ac:dyDescent="0.3">
      <c r="A17" s="109">
        <f t="shared" si="0"/>
        <v>14400</v>
      </c>
      <c r="B17" s="109">
        <f>B18+800</f>
        <v>24200</v>
      </c>
      <c r="C17" s="109">
        <f t="shared" si="2"/>
        <v>27150</v>
      </c>
      <c r="D17" s="25">
        <v>16</v>
      </c>
      <c r="G17" s="127">
        <f t="shared" si="3"/>
        <v>0.14099999999999979</v>
      </c>
      <c r="H17" s="127">
        <f t="shared" si="4"/>
        <v>0.1429999999999999</v>
      </c>
      <c r="I17" s="25">
        <v>10</v>
      </c>
    </row>
    <row r="18" spans="1:9" x14ac:dyDescent="0.3">
      <c r="A18" s="109">
        <f t="shared" si="0"/>
        <v>13800</v>
      </c>
      <c r="B18" s="109">
        <f t="shared" ref="B18:B24" si="6">B19+800</f>
        <v>23400</v>
      </c>
      <c r="C18" s="109">
        <f t="shared" si="2"/>
        <v>26350</v>
      </c>
      <c r="D18" s="25">
        <v>17</v>
      </c>
      <c r="G18" s="127">
        <f t="shared" si="3"/>
        <v>0.12599999999999978</v>
      </c>
      <c r="H18" s="127">
        <f t="shared" si="4"/>
        <v>0.1359999999999999</v>
      </c>
      <c r="I18" s="25">
        <v>9</v>
      </c>
    </row>
    <row r="19" spans="1:9" x14ac:dyDescent="0.3">
      <c r="A19" s="109">
        <f t="shared" si="0"/>
        <v>13200</v>
      </c>
      <c r="B19" s="109">
        <f t="shared" si="6"/>
        <v>22600</v>
      </c>
      <c r="C19" s="109">
        <f t="shared" si="2"/>
        <v>25550</v>
      </c>
      <c r="D19" s="25">
        <v>18</v>
      </c>
      <c r="G19" s="127">
        <f t="shared" si="3"/>
        <v>0.11099999999999978</v>
      </c>
      <c r="H19" s="127">
        <f t="shared" si="4"/>
        <v>0.12899999999999989</v>
      </c>
      <c r="I19" s="25">
        <v>8</v>
      </c>
    </row>
    <row r="20" spans="1:9" x14ac:dyDescent="0.3">
      <c r="A20" s="109">
        <f t="shared" si="0"/>
        <v>12600</v>
      </c>
      <c r="B20" s="109">
        <f t="shared" si="6"/>
        <v>21800</v>
      </c>
      <c r="C20" s="109">
        <f t="shared" si="2"/>
        <v>24750</v>
      </c>
      <c r="D20" s="25">
        <v>19</v>
      </c>
      <c r="G20" s="127">
        <f t="shared" si="3"/>
        <v>9.599999999999978E-2</v>
      </c>
      <c r="H20" s="127">
        <f t="shared" si="4"/>
        <v>0.12199999999999989</v>
      </c>
      <c r="I20" s="25">
        <v>7</v>
      </c>
    </row>
    <row r="21" spans="1:9" x14ac:dyDescent="0.3">
      <c r="A21" s="109">
        <f t="shared" si="0"/>
        <v>12000</v>
      </c>
      <c r="B21" s="109">
        <f t="shared" si="6"/>
        <v>21000</v>
      </c>
      <c r="C21" s="109">
        <f t="shared" si="2"/>
        <v>23950</v>
      </c>
      <c r="D21" s="25">
        <v>20</v>
      </c>
      <c r="G21" s="127">
        <f t="shared" si="3"/>
        <v>8.0999999999999781E-2</v>
      </c>
      <c r="H21" s="127">
        <f t="shared" si="4"/>
        <v>0.11499999999999988</v>
      </c>
      <c r="I21" s="25">
        <v>6</v>
      </c>
    </row>
    <row r="22" spans="1:9" x14ac:dyDescent="0.3">
      <c r="A22" s="109">
        <f t="shared" si="0"/>
        <v>11400</v>
      </c>
      <c r="B22" s="109">
        <f t="shared" si="6"/>
        <v>20200</v>
      </c>
      <c r="C22" s="109">
        <f t="shared" si="2"/>
        <v>23150</v>
      </c>
      <c r="D22" s="25">
        <v>21</v>
      </c>
      <c r="G22" s="127">
        <f t="shared" si="3"/>
        <v>6.5999999999999781E-2</v>
      </c>
      <c r="H22" s="127">
        <f t="shared" si="4"/>
        <v>0.10799999999999987</v>
      </c>
      <c r="I22" s="25">
        <v>5</v>
      </c>
    </row>
    <row r="23" spans="1:9" x14ac:dyDescent="0.3">
      <c r="A23" s="109">
        <f t="shared" si="0"/>
        <v>10800</v>
      </c>
      <c r="B23" s="109">
        <f t="shared" si="6"/>
        <v>19400</v>
      </c>
      <c r="C23" s="109">
        <f t="shared" si="2"/>
        <v>22350</v>
      </c>
      <c r="D23" s="25">
        <v>22</v>
      </c>
      <c r="G23" s="127">
        <f t="shared" si="3"/>
        <v>5.0999999999999782E-2</v>
      </c>
      <c r="H23" s="127">
        <f t="shared" si="4"/>
        <v>0.10099999999999987</v>
      </c>
      <c r="I23" s="25">
        <v>4</v>
      </c>
    </row>
    <row r="24" spans="1:9" x14ac:dyDescent="0.3">
      <c r="A24" s="109">
        <f t="shared" si="0"/>
        <v>10200</v>
      </c>
      <c r="B24" s="109">
        <f t="shared" si="6"/>
        <v>18600</v>
      </c>
      <c r="C24" s="109">
        <f t="shared" si="2"/>
        <v>21550</v>
      </c>
      <c r="D24" s="25">
        <v>23</v>
      </c>
      <c r="G24" s="127">
        <f t="shared" si="3"/>
        <v>3.5999999999999782E-2</v>
      </c>
      <c r="H24" s="127">
        <f t="shared" si="4"/>
        <v>9.3999999999999861E-2</v>
      </c>
      <c r="I24" s="25">
        <v>3</v>
      </c>
    </row>
    <row r="25" spans="1:9" x14ac:dyDescent="0.3">
      <c r="A25" s="109">
        <f>A26+600</f>
        <v>9600</v>
      </c>
      <c r="B25" s="109">
        <f>B26+800</f>
        <v>17800</v>
      </c>
      <c r="C25" s="109">
        <f>C26+800</f>
        <v>20750</v>
      </c>
      <c r="D25" s="25">
        <v>24</v>
      </c>
      <c r="G25" s="127">
        <f t="shared" si="3"/>
        <v>2.0999999999999783E-2</v>
      </c>
      <c r="H25" s="127">
        <f t="shared" si="4"/>
        <v>8.6999999999999855E-2</v>
      </c>
      <c r="I25" s="25">
        <v>2</v>
      </c>
    </row>
    <row r="26" spans="1:9" x14ac:dyDescent="0.3">
      <c r="A26" s="109">
        <v>9000</v>
      </c>
      <c r="B26" s="109">
        <v>17000</v>
      </c>
      <c r="C26" s="109">
        <v>19950</v>
      </c>
      <c r="D26" s="25">
        <v>25</v>
      </c>
      <c r="G26" s="127">
        <f t="shared" si="3"/>
        <v>5.9999999999997833E-3</v>
      </c>
      <c r="H26" s="127">
        <f t="shared" si="4"/>
        <v>7.9999999999999849E-2</v>
      </c>
      <c r="I26" s="25">
        <v>1</v>
      </c>
    </row>
    <row r="27" spans="1:9" x14ac:dyDescent="0.3">
      <c r="H27" s="127"/>
    </row>
  </sheetData>
  <sheetProtection algorithmName="SHA-512" hashValue="s35d7z9RsbmIZpuYbTpiox5SPcxW1rn1QaiAUNpbGnI89LAVBdefj4/bM1Wjgn2sJNHYb0rlB3t2HpYCXoT1mA==" saltValue="zD/A/xsQ5b8XNvobl1/qX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C2" sqref="C2:C441"/>
    </sheetView>
  </sheetViews>
  <sheetFormatPr defaultRowHeight="14.4" x14ac:dyDescent="0.3"/>
  <cols>
    <col min="1" max="1" width="23.109375" customWidth="1"/>
    <col min="2" max="2" width="18" bestFit="1" customWidth="1"/>
    <col min="3" max="3" width="12.6640625" style="79" bestFit="1" customWidth="1"/>
    <col min="4" max="4" width="11" style="78" bestFit="1" customWidth="1"/>
  </cols>
  <sheetData>
    <row r="1" spans="1:4" x14ac:dyDescent="0.3">
      <c r="A1" s="82" t="s">
        <v>7</v>
      </c>
      <c r="B1" s="82" t="s">
        <v>571</v>
      </c>
      <c r="C1" s="83" t="s">
        <v>1009</v>
      </c>
      <c r="D1" s="84" t="s">
        <v>1334</v>
      </c>
    </row>
    <row r="2" spans="1:4" x14ac:dyDescent="0.3">
      <c r="A2" s="75" t="s">
        <v>573</v>
      </c>
      <c r="B2" t="s">
        <v>8</v>
      </c>
      <c r="C2" s="80">
        <v>0.22</v>
      </c>
      <c r="D2" s="78">
        <f>INDEX('Unemployment Rates'!$B$2:$B$96,MATCH(B2,'Unemployment Rates'!$A$2:$A$96,0))</f>
        <v>3.5000000000000003E-2</v>
      </c>
    </row>
    <row r="3" spans="1:4" x14ac:dyDescent="0.3">
      <c r="A3" s="75" t="s">
        <v>574</v>
      </c>
      <c r="B3" t="s">
        <v>8</v>
      </c>
      <c r="C3" s="80">
        <v>0.24</v>
      </c>
      <c r="D3" s="78">
        <f>INDEX('Unemployment Rates'!$B$2:$B$96,MATCH(B3,'Unemployment Rates'!$A$2:$A$96,0))</f>
        <v>3.5000000000000003E-2</v>
      </c>
    </row>
    <row r="4" spans="1:4" x14ac:dyDescent="0.3">
      <c r="A4" s="75" t="s">
        <v>575</v>
      </c>
      <c r="B4" t="s">
        <v>8</v>
      </c>
      <c r="C4" s="80">
        <v>0.28000000000000003</v>
      </c>
      <c r="D4" s="78">
        <f>INDEX('Unemployment Rates'!$B$2:$B$96,MATCH(B4,'Unemployment Rates'!$A$2:$A$96,0))</f>
        <v>3.5000000000000003E-2</v>
      </c>
    </row>
    <row r="5" spans="1:4" x14ac:dyDescent="0.3">
      <c r="A5" s="75" t="s">
        <v>576</v>
      </c>
      <c r="B5" t="s">
        <v>8</v>
      </c>
      <c r="C5" s="80">
        <v>0.25</v>
      </c>
      <c r="D5" s="78">
        <f>INDEX('Unemployment Rates'!$B$2:$B$96,MATCH(B5,'Unemployment Rates'!$A$2:$A$96,0))</f>
        <v>3.5000000000000003E-2</v>
      </c>
    </row>
    <row r="6" spans="1:4" x14ac:dyDescent="0.3">
      <c r="A6" s="75" t="s">
        <v>577</v>
      </c>
      <c r="B6" t="s">
        <v>8</v>
      </c>
      <c r="C6" s="80">
        <v>0.19</v>
      </c>
      <c r="D6" s="78">
        <f>INDEX('Unemployment Rates'!$B$2:$B$96,MATCH(B6,'Unemployment Rates'!$A$2:$A$96,0))</f>
        <v>3.5000000000000003E-2</v>
      </c>
    </row>
    <row r="7" spans="1:4" x14ac:dyDescent="0.3">
      <c r="A7" s="76" t="s">
        <v>466</v>
      </c>
      <c r="B7" t="s">
        <v>8</v>
      </c>
      <c r="C7" s="80">
        <v>0.1</v>
      </c>
      <c r="D7" s="78">
        <f>INDEX('Unemployment Rates'!$B$2:$B$96,MATCH(B7,'Unemployment Rates'!$A$2:$A$96,0))</f>
        <v>3.5000000000000003E-2</v>
      </c>
    </row>
    <row r="8" spans="1:4" x14ac:dyDescent="0.3">
      <c r="A8" s="75" t="s">
        <v>578</v>
      </c>
      <c r="B8" t="s">
        <v>9</v>
      </c>
      <c r="C8" s="80">
        <v>0.23</v>
      </c>
      <c r="D8" s="78">
        <f>INDEX('Unemployment Rates'!$B$2:$B$96,MATCH(B8,'Unemployment Rates'!$A$2:$A$96,0))</f>
        <v>3.5999999999999997E-2</v>
      </c>
    </row>
    <row r="9" spans="1:4" x14ac:dyDescent="0.3">
      <c r="A9" s="75" t="s">
        <v>579</v>
      </c>
      <c r="B9" t="s">
        <v>9</v>
      </c>
      <c r="C9" s="80">
        <v>0.27</v>
      </c>
      <c r="D9" s="78">
        <f>INDEX('Unemployment Rates'!$B$2:$B$96,MATCH(B9,'Unemployment Rates'!$A$2:$A$96,0))</f>
        <v>3.5999999999999997E-2</v>
      </c>
    </row>
    <row r="10" spans="1:4" x14ac:dyDescent="0.3">
      <c r="A10" s="75" t="s">
        <v>580</v>
      </c>
      <c r="B10" t="s">
        <v>9</v>
      </c>
      <c r="C10" s="80">
        <v>0.2</v>
      </c>
      <c r="D10" s="78">
        <f>INDEX('Unemployment Rates'!$B$2:$B$96,MATCH(B10,'Unemployment Rates'!$A$2:$A$96,0))</f>
        <v>3.5999999999999997E-2</v>
      </c>
    </row>
    <row r="11" spans="1:4" x14ac:dyDescent="0.3">
      <c r="A11" s="75" t="s">
        <v>581</v>
      </c>
      <c r="B11" t="s">
        <v>9</v>
      </c>
      <c r="C11" s="80">
        <v>0.2</v>
      </c>
      <c r="D11" s="78">
        <f>INDEX('Unemployment Rates'!$B$2:$B$96,MATCH(B11,'Unemployment Rates'!$A$2:$A$96,0))</f>
        <v>3.5999999999999997E-2</v>
      </c>
    </row>
    <row r="12" spans="1:4" x14ac:dyDescent="0.3">
      <c r="A12" s="75" t="s">
        <v>582</v>
      </c>
      <c r="B12" t="s">
        <v>9</v>
      </c>
      <c r="C12" s="80">
        <v>0.21</v>
      </c>
      <c r="D12" s="78">
        <f>INDEX('Unemployment Rates'!$B$2:$B$96,MATCH(B12,'Unemployment Rates'!$A$2:$A$96,0))</f>
        <v>3.5999999999999997E-2</v>
      </c>
    </row>
    <row r="13" spans="1:4" x14ac:dyDescent="0.3">
      <c r="A13" s="75" t="s">
        <v>583</v>
      </c>
      <c r="B13" t="s">
        <v>10</v>
      </c>
      <c r="C13" s="80">
        <v>0.17</v>
      </c>
      <c r="D13" s="78">
        <f>INDEX('Unemployment Rates'!$B$2:$B$96,MATCH(B13,'Unemployment Rates'!$A$2:$A$96,0))</f>
        <v>4.2999999999999997E-2</v>
      </c>
    </row>
    <row r="14" spans="1:4" x14ac:dyDescent="0.3">
      <c r="A14" s="75" t="s">
        <v>584</v>
      </c>
      <c r="B14" t="s">
        <v>10</v>
      </c>
      <c r="C14" s="80">
        <v>0.2</v>
      </c>
      <c r="D14" s="78">
        <f>INDEX('Unemployment Rates'!$B$2:$B$96,MATCH(B14,'Unemployment Rates'!$A$2:$A$96,0))</f>
        <v>4.2999999999999997E-2</v>
      </c>
    </row>
    <row r="15" spans="1:4" x14ac:dyDescent="0.3">
      <c r="A15" s="75" t="s">
        <v>585</v>
      </c>
      <c r="B15" t="s">
        <v>10</v>
      </c>
      <c r="C15" s="80">
        <v>0.16</v>
      </c>
      <c r="D15" s="78">
        <f>INDEX('Unemployment Rates'!$B$2:$B$96,MATCH(B15,'Unemployment Rates'!$A$2:$A$96,0))</f>
        <v>4.2999999999999997E-2</v>
      </c>
    </row>
    <row r="16" spans="1:4" x14ac:dyDescent="0.3">
      <c r="A16" s="75" t="s">
        <v>586</v>
      </c>
      <c r="B16" t="s">
        <v>11</v>
      </c>
      <c r="C16" s="80">
        <v>0.12</v>
      </c>
      <c r="D16" s="78">
        <f>INDEX('Unemployment Rates'!$B$2:$B$96,MATCH(B16,'Unemployment Rates'!$A$2:$A$96,0))</f>
        <v>5.2999999999999999E-2</v>
      </c>
    </row>
    <row r="17" spans="1:4" x14ac:dyDescent="0.3">
      <c r="A17" s="75" t="s">
        <v>587</v>
      </c>
      <c r="B17" t="s">
        <v>11</v>
      </c>
      <c r="C17" s="80">
        <v>0.1</v>
      </c>
      <c r="D17" s="78">
        <f>INDEX('Unemployment Rates'!$B$2:$B$96,MATCH(B17,'Unemployment Rates'!$A$2:$A$96,0))</f>
        <v>5.2999999999999999E-2</v>
      </c>
    </row>
    <row r="18" spans="1:4" x14ac:dyDescent="0.3">
      <c r="A18" s="75" t="s">
        <v>589</v>
      </c>
      <c r="B18" t="s">
        <v>12</v>
      </c>
      <c r="C18" s="80">
        <v>0.26</v>
      </c>
      <c r="D18" s="78">
        <f>INDEX('Unemployment Rates'!$B$2:$B$96,MATCH(B18,'Unemployment Rates'!$A$2:$A$96,0))</f>
        <v>3.2000000000000001E-2</v>
      </c>
    </row>
    <row r="19" spans="1:4" x14ac:dyDescent="0.3">
      <c r="A19" s="75" t="s">
        <v>588</v>
      </c>
      <c r="B19" t="s">
        <v>12</v>
      </c>
      <c r="C19" s="80">
        <v>0.27</v>
      </c>
      <c r="D19" s="78">
        <f>INDEX('Unemployment Rates'!$B$2:$B$96,MATCH(B19,'Unemployment Rates'!$A$2:$A$96,0))</f>
        <v>3.2000000000000001E-2</v>
      </c>
    </row>
    <row r="20" spans="1:4" x14ac:dyDescent="0.3">
      <c r="A20" s="75" t="s">
        <v>590</v>
      </c>
      <c r="B20" t="s">
        <v>12</v>
      </c>
      <c r="C20" s="80">
        <v>0.27</v>
      </c>
      <c r="D20" s="78">
        <f>INDEX('Unemployment Rates'!$B$2:$B$96,MATCH(B20,'Unemployment Rates'!$A$2:$A$96,0))</f>
        <v>3.2000000000000001E-2</v>
      </c>
    </row>
    <row r="21" spans="1:4" x14ac:dyDescent="0.3">
      <c r="A21" s="75" t="s">
        <v>591</v>
      </c>
      <c r="B21" t="s">
        <v>12</v>
      </c>
      <c r="C21" s="80">
        <v>0.28999999999999998</v>
      </c>
      <c r="D21" s="78">
        <f>INDEX('Unemployment Rates'!$B$2:$B$96,MATCH(B21,'Unemployment Rates'!$A$2:$A$96,0))</f>
        <v>3.2000000000000001E-2</v>
      </c>
    </row>
    <row r="22" spans="1:4" x14ac:dyDescent="0.3">
      <c r="A22" s="75" t="s">
        <v>592</v>
      </c>
      <c r="B22" t="s">
        <v>12</v>
      </c>
      <c r="C22" s="80">
        <v>0.27</v>
      </c>
      <c r="D22" s="78">
        <f>INDEX('Unemployment Rates'!$B$2:$B$96,MATCH(B22,'Unemployment Rates'!$A$2:$A$96,0))</f>
        <v>3.2000000000000001E-2</v>
      </c>
    </row>
    <row r="23" spans="1:4" x14ac:dyDescent="0.3">
      <c r="A23" s="75" t="s">
        <v>593</v>
      </c>
      <c r="B23" t="s">
        <v>12</v>
      </c>
      <c r="C23" s="80">
        <v>0.25</v>
      </c>
      <c r="D23" s="78">
        <f>INDEX('Unemployment Rates'!$B$2:$B$96,MATCH(B23,'Unemployment Rates'!$A$2:$A$96,0))</f>
        <v>3.2000000000000001E-2</v>
      </c>
    </row>
    <row r="24" spans="1:4" x14ac:dyDescent="0.3">
      <c r="A24" s="75" t="s">
        <v>594</v>
      </c>
      <c r="B24" t="s">
        <v>12</v>
      </c>
      <c r="C24" s="80">
        <v>0.27</v>
      </c>
      <c r="D24" s="78">
        <f>INDEX('Unemployment Rates'!$B$2:$B$96,MATCH(B24,'Unemployment Rates'!$A$2:$A$96,0))</f>
        <v>3.2000000000000001E-2</v>
      </c>
    </row>
    <row r="25" spans="1:4" x14ac:dyDescent="0.3">
      <c r="A25" s="75" t="s">
        <v>595</v>
      </c>
      <c r="B25" t="s">
        <v>13</v>
      </c>
      <c r="C25" s="80">
        <v>0.23</v>
      </c>
      <c r="D25" s="78">
        <f>INDEX('Unemployment Rates'!$B$2:$B$96,MATCH(B25,'Unemployment Rates'!$A$2:$A$96,0))</f>
        <v>3.6999999999999998E-2</v>
      </c>
    </row>
    <row r="26" spans="1:4" x14ac:dyDescent="0.3">
      <c r="A26" s="75" t="s">
        <v>596</v>
      </c>
      <c r="B26" t="s">
        <v>13</v>
      </c>
      <c r="C26" s="80">
        <v>0.25</v>
      </c>
      <c r="D26" s="78">
        <f>INDEX('Unemployment Rates'!$B$2:$B$96,MATCH(B26,'Unemployment Rates'!$A$2:$A$96,0))</f>
        <v>3.6999999999999998E-2</v>
      </c>
    </row>
    <row r="27" spans="1:4" x14ac:dyDescent="0.3">
      <c r="A27" s="75" t="s">
        <v>597</v>
      </c>
      <c r="B27" t="s">
        <v>13</v>
      </c>
      <c r="C27" s="80">
        <v>0.19</v>
      </c>
      <c r="D27" s="78">
        <f>INDEX('Unemployment Rates'!$B$2:$B$96,MATCH(B27,'Unemployment Rates'!$A$2:$A$96,0))</f>
        <v>3.6999999999999998E-2</v>
      </c>
    </row>
    <row r="28" spans="1:4" x14ac:dyDescent="0.3">
      <c r="A28" s="75" t="s">
        <v>598</v>
      </c>
      <c r="B28" t="s">
        <v>14</v>
      </c>
      <c r="C28" s="80">
        <v>0.13</v>
      </c>
      <c r="D28" s="78">
        <f>INDEX('Unemployment Rates'!$B$2:$B$96,MATCH(B28,'Unemployment Rates'!$A$2:$A$96,0))</f>
        <v>4.2999999999999997E-2</v>
      </c>
    </row>
    <row r="29" spans="1:4" x14ac:dyDescent="0.3">
      <c r="A29" s="75" t="s">
        <v>599</v>
      </c>
      <c r="B29" t="s">
        <v>14</v>
      </c>
      <c r="C29" s="80">
        <v>0.15</v>
      </c>
      <c r="D29" s="78">
        <f>INDEX('Unemployment Rates'!$B$2:$B$96,MATCH(B29,'Unemployment Rates'!$A$2:$A$96,0))</f>
        <v>4.2999999999999997E-2</v>
      </c>
    </row>
    <row r="30" spans="1:4" x14ac:dyDescent="0.3">
      <c r="A30" s="75" t="s">
        <v>600</v>
      </c>
      <c r="B30" t="s">
        <v>14</v>
      </c>
      <c r="C30" s="80">
        <v>0.19</v>
      </c>
      <c r="D30" s="78">
        <f>INDEX('Unemployment Rates'!$B$2:$B$96,MATCH(B30,'Unemployment Rates'!$A$2:$A$96,0))</f>
        <v>4.2999999999999997E-2</v>
      </c>
    </row>
    <row r="31" spans="1:4" x14ac:dyDescent="0.3">
      <c r="A31" s="75" t="s">
        <v>601</v>
      </c>
      <c r="B31" t="s">
        <v>14</v>
      </c>
      <c r="C31" s="80">
        <v>0.11</v>
      </c>
      <c r="D31" s="78">
        <f>INDEX('Unemployment Rates'!$B$2:$B$96,MATCH(B31,'Unemployment Rates'!$A$2:$A$96,0))</f>
        <v>4.2999999999999997E-2</v>
      </c>
    </row>
    <row r="32" spans="1:4" x14ac:dyDescent="0.3">
      <c r="A32" s="75" t="s">
        <v>602</v>
      </c>
      <c r="B32" t="s">
        <v>14</v>
      </c>
      <c r="C32" s="80">
        <v>0.11</v>
      </c>
      <c r="D32" s="78">
        <f>INDEX('Unemployment Rates'!$B$2:$B$96,MATCH(B32,'Unemployment Rates'!$A$2:$A$96,0))</f>
        <v>4.2999999999999997E-2</v>
      </c>
    </row>
    <row r="33" spans="1:4" x14ac:dyDescent="0.3">
      <c r="A33" s="75" t="s">
        <v>604</v>
      </c>
      <c r="B33" t="s">
        <v>15</v>
      </c>
      <c r="C33" s="80">
        <v>0.27</v>
      </c>
      <c r="D33" s="78">
        <f>INDEX('Unemployment Rates'!$B$2:$B$96,MATCH(B33,'Unemployment Rates'!$A$2:$A$96,0))</f>
        <v>3.1E-2</v>
      </c>
    </row>
    <row r="34" spans="1:4" x14ac:dyDescent="0.3">
      <c r="A34" s="75" t="s">
        <v>603</v>
      </c>
      <c r="B34" t="s">
        <v>15</v>
      </c>
      <c r="C34" s="80">
        <v>0.22</v>
      </c>
      <c r="D34" s="78">
        <f>INDEX('Unemployment Rates'!$B$2:$B$96,MATCH(B34,'Unemployment Rates'!$A$2:$A$96,0))</f>
        <v>3.1E-2</v>
      </c>
    </row>
    <row r="35" spans="1:4" x14ac:dyDescent="0.3">
      <c r="A35" s="75" t="s">
        <v>605</v>
      </c>
      <c r="B35" t="s">
        <v>15</v>
      </c>
      <c r="C35" s="80">
        <v>0.2</v>
      </c>
      <c r="D35" s="78">
        <f>INDEX('Unemployment Rates'!$B$2:$B$96,MATCH(B35,'Unemployment Rates'!$A$2:$A$96,0))</f>
        <v>3.1E-2</v>
      </c>
    </row>
    <row r="36" spans="1:4" x14ac:dyDescent="0.3">
      <c r="A36" s="75" t="s">
        <v>607</v>
      </c>
      <c r="B36" t="s">
        <v>16</v>
      </c>
      <c r="C36" s="80">
        <v>0.16</v>
      </c>
      <c r="D36" s="78">
        <f>INDEX('Unemployment Rates'!$B$2:$B$96,MATCH(B36,'Unemployment Rates'!$A$2:$A$96,0))</f>
        <v>4.2000000000000003E-2</v>
      </c>
    </row>
    <row r="37" spans="1:4" x14ac:dyDescent="0.3">
      <c r="A37" s="75" t="s">
        <v>608</v>
      </c>
      <c r="B37" t="s">
        <v>16</v>
      </c>
      <c r="C37" s="80">
        <v>0.15</v>
      </c>
      <c r="D37" s="78">
        <f>INDEX('Unemployment Rates'!$B$2:$B$96,MATCH(B37,'Unemployment Rates'!$A$2:$A$96,0))</f>
        <v>4.2000000000000003E-2</v>
      </c>
    </row>
    <row r="38" spans="1:4" x14ac:dyDescent="0.3">
      <c r="A38" s="75" t="s">
        <v>606</v>
      </c>
      <c r="B38" t="s">
        <v>16</v>
      </c>
      <c r="C38" s="80">
        <v>0.18</v>
      </c>
      <c r="D38" s="78">
        <f>INDEX('Unemployment Rates'!$B$2:$B$96,MATCH(B38,'Unemployment Rates'!$A$2:$A$96,0))</f>
        <v>4.2000000000000003E-2</v>
      </c>
    </row>
    <row r="39" spans="1:4" x14ac:dyDescent="0.3">
      <c r="A39" s="75" t="s">
        <v>609</v>
      </c>
      <c r="B39" t="s">
        <v>16</v>
      </c>
      <c r="C39" s="80">
        <v>0.27</v>
      </c>
      <c r="D39" s="78">
        <f>INDEX('Unemployment Rates'!$B$2:$B$96,MATCH(B39,'Unemployment Rates'!$A$2:$A$96,0))</f>
        <v>4.2000000000000003E-2</v>
      </c>
    </row>
    <row r="40" spans="1:4" x14ac:dyDescent="0.3">
      <c r="A40" s="75" t="s">
        <v>610</v>
      </c>
      <c r="B40" t="s">
        <v>16</v>
      </c>
      <c r="C40" s="80">
        <v>0.15</v>
      </c>
      <c r="D40" s="78">
        <f>INDEX('Unemployment Rates'!$B$2:$B$96,MATCH(B40,'Unemployment Rates'!$A$2:$A$96,0))</f>
        <v>4.2000000000000003E-2</v>
      </c>
    </row>
    <row r="41" spans="1:4" x14ac:dyDescent="0.3">
      <c r="A41" s="75" t="s">
        <v>611</v>
      </c>
      <c r="B41" t="s">
        <v>16</v>
      </c>
      <c r="C41" s="80">
        <v>0.13</v>
      </c>
      <c r="D41" s="78">
        <f>INDEX('Unemployment Rates'!$B$2:$B$96,MATCH(B41,'Unemployment Rates'!$A$2:$A$96,0))</f>
        <v>4.2000000000000003E-2</v>
      </c>
    </row>
    <row r="42" spans="1:4" x14ac:dyDescent="0.3">
      <c r="A42" s="75" t="s">
        <v>612</v>
      </c>
      <c r="B42" t="s">
        <v>16</v>
      </c>
      <c r="C42" s="80">
        <v>0.16</v>
      </c>
      <c r="D42" s="78">
        <f>INDEX('Unemployment Rates'!$B$2:$B$96,MATCH(B42,'Unemployment Rates'!$A$2:$A$96,0))</f>
        <v>4.2000000000000003E-2</v>
      </c>
    </row>
    <row r="43" spans="1:4" x14ac:dyDescent="0.3">
      <c r="A43" s="75" t="s">
        <v>613</v>
      </c>
      <c r="B43" t="s">
        <v>16</v>
      </c>
      <c r="C43" s="80">
        <v>0.23</v>
      </c>
      <c r="D43" s="78">
        <f>INDEX('Unemployment Rates'!$B$2:$B$96,MATCH(B43,'Unemployment Rates'!$A$2:$A$96,0))</f>
        <v>4.2000000000000003E-2</v>
      </c>
    </row>
    <row r="44" spans="1:4" x14ac:dyDescent="0.3">
      <c r="A44" s="75" t="s">
        <v>614</v>
      </c>
      <c r="B44" t="s">
        <v>16</v>
      </c>
      <c r="C44" s="80">
        <v>0.19</v>
      </c>
      <c r="D44" s="78">
        <f>INDEX('Unemployment Rates'!$B$2:$B$96,MATCH(B44,'Unemployment Rates'!$A$2:$A$96,0))</f>
        <v>4.2000000000000003E-2</v>
      </c>
    </row>
    <row r="45" spans="1:4" x14ac:dyDescent="0.3">
      <c r="A45" s="75" t="s">
        <v>615</v>
      </c>
      <c r="B45" t="s">
        <v>17</v>
      </c>
      <c r="C45" s="80">
        <v>0.18</v>
      </c>
      <c r="D45" s="78">
        <f>INDEX('Unemployment Rates'!$B$2:$B$96,MATCH(B45,'Unemployment Rates'!$A$2:$A$96,0))</f>
        <v>3.7999999999999999E-2</v>
      </c>
    </row>
    <row r="46" spans="1:4" x14ac:dyDescent="0.3">
      <c r="A46" s="75" t="s">
        <v>616</v>
      </c>
      <c r="B46" t="s">
        <v>17</v>
      </c>
      <c r="C46" s="80">
        <v>0.18</v>
      </c>
      <c r="D46" s="78">
        <f>INDEX('Unemployment Rates'!$B$2:$B$96,MATCH(B46,'Unemployment Rates'!$A$2:$A$96,0))</f>
        <v>3.7999999999999999E-2</v>
      </c>
    </row>
    <row r="47" spans="1:4" x14ac:dyDescent="0.3">
      <c r="A47" s="75" t="s">
        <v>617</v>
      </c>
      <c r="B47" t="s">
        <v>17</v>
      </c>
      <c r="C47" s="80">
        <v>0.23</v>
      </c>
      <c r="D47" s="78">
        <f>INDEX('Unemployment Rates'!$B$2:$B$96,MATCH(B47,'Unemployment Rates'!$A$2:$A$96,0))</f>
        <v>3.7999999999999999E-2</v>
      </c>
    </row>
    <row r="48" spans="1:4" x14ac:dyDescent="0.3">
      <c r="A48" s="75" t="s">
        <v>619</v>
      </c>
      <c r="B48" t="s">
        <v>18</v>
      </c>
      <c r="C48" s="80">
        <v>0.28000000000000003</v>
      </c>
      <c r="D48" s="78">
        <f>INDEX('Unemployment Rates'!$B$2:$B$96,MATCH(B48,'Unemployment Rates'!$A$2:$A$96,0))</f>
        <v>2.8000000000000001E-2</v>
      </c>
    </row>
    <row r="49" spans="1:4" x14ac:dyDescent="0.3">
      <c r="A49" s="75" t="s">
        <v>618</v>
      </c>
      <c r="B49" t="s">
        <v>18</v>
      </c>
      <c r="C49" s="80">
        <v>0.28000000000000003</v>
      </c>
      <c r="D49" s="78">
        <f>INDEX('Unemployment Rates'!$B$2:$B$96,MATCH(B49,'Unemployment Rates'!$A$2:$A$96,0))</f>
        <v>2.8000000000000001E-2</v>
      </c>
    </row>
    <row r="50" spans="1:4" x14ac:dyDescent="0.3">
      <c r="A50" s="75" t="s">
        <v>620</v>
      </c>
      <c r="B50" t="s">
        <v>18</v>
      </c>
      <c r="C50" s="80">
        <v>0.28999999999999998</v>
      </c>
      <c r="D50" s="78">
        <f>INDEX('Unemployment Rates'!$B$2:$B$96,MATCH(B50,'Unemployment Rates'!$A$2:$A$96,0))</f>
        <v>2.8000000000000001E-2</v>
      </c>
    </row>
    <row r="51" spans="1:4" x14ac:dyDescent="0.3">
      <c r="A51" s="75" t="s">
        <v>621</v>
      </c>
      <c r="B51" t="s">
        <v>18</v>
      </c>
      <c r="C51" s="80">
        <v>0.28999999999999998</v>
      </c>
      <c r="D51" s="78">
        <f>INDEX('Unemployment Rates'!$B$2:$B$96,MATCH(B51,'Unemployment Rates'!$A$2:$A$96,0))</f>
        <v>2.8000000000000001E-2</v>
      </c>
    </row>
    <row r="52" spans="1:4" x14ac:dyDescent="0.3">
      <c r="A52" s="75" t="s">
        <v>622</v>
      </c>
      <c r="B52" t="s">
        <v>18</v>
      </c>
      <c r="C52" s="80">
        <v>0.28999999999999998</v>
      </c>
      <c r="D52" s="78">
        <f>INDEX('Unemployment Rates'!$B$2:$B$96,MATCH(B52,'Unemployment Rates'!$A$2:$A$96,0))</f>
        <v>2.8000000000000001E-2</v>
      </c>
    </row>
    <row r="53" spans="1:4" x14ac:dyDescent="0.3">
      <c r="A53" s="75" t="s">
        <v>623</v>
      </c>
      <c r="B53" t="s">
        <v>19</v>
      </c>
      <c r="C53" s="80">
        <v>0.22</v>
      </c>
      <c r="D53" s="78">
        <f>INDEX('Unemployment Rates'!$B$2:$B$96,MATCH(B53,'Unemployment Rates'!$A$2:$A$96,0))</f>
        <v>3.1E-2</v>
      </c>
    </row>
    <row r="54" spans="1:4" x14ac:dyDescent="0.3">
      <c r="A54" s="75" t="s">
        <v>624</v>
      </c>
      <c r="B54" t="s">
        <v>19</v>
      </c>
      <c r="C54" s="80">
        <v>0.24</v>
      </c>
      <c r="D54" s="78">
        <f>INDEX('Unemployment Rates'!$B$2:$B$96,MATCH(B54,'Unemployment Rates'!$A$2:$A$96,0))</f>
        <v>3.1E-2</v>
      </c>
    </row>
    <row r="55" spans="1:4" x14ac:dyDescent="0.3">
      <c r="A55" s="75" t="s">
        <v>625</v>
      </c>
      <c r="B55" t="s">
        <v>19</v>
      </c>
      <c r="C55" s="80">
        <v>0.17</v>
      </c>
      <c r="D55" s="78">
        <f>INDEX('Unemployment Rates'!$B$2:$B$96,MATCH(B55,'Unemployment Rates'!$A$2:$A$96,0))</f>
        <v>3.1E-2</v>
      </c>
    </row>
    <row r="56" spans="1:4" x14ac:dyDescent="0.3">
      <c r="A56" s="75" t="s">
        <v>626</v>
      </c>
      <c r="B56" t="s">
        <v>20</v>
      </c>
      <c r="C56" s="80">
        <v>0.17</v>
      </c>
      <c r="D56" s="78">
        <f>INDEX('Unemployment Rates'!$B$2:$B$96,MATCH(B56,'Unemployment Rates'!$A$2:$A$96,0))</f>
        <v>0.04</v>
      </c>
    </row>
    <row r="57" spans="1:4" x14ac:dyDescent="0.3">
      <c r="A57" s="75" t="s">
        <v>627</v>
      </c>
      <c r="B57" t="s">
        <v>20</v>
      </c>
      <c r="C57" s="80">
        <v>0.22</v>
      </c>
      <c r="D57" s="78">
        <f>INDEX('Unemployment Rates'!$B$2:$B$96,MATCH(B57,'Unemployment Rates'!$A$2:$A$96,0))</f>
        <v>0.04</v>
      </c>
    </row>
    <row r="58" spans="1:4" x14ac:dyDescent="0.3">
      <c r="A58" s="75" t="s">
        <v>628</v>
      </c>
      <c r="B58" t="s">
        <v>20</v>
      </c>
      <c r="C58" s="80">
        <v>0.24</v>
      </c>
      <c r="D58" s="78">
        <f>INDEX('Unemployment Rates'!$B$2:$B$96,MATCH(B58,'Unemployment Rates'!$A$2:$A$96,0))</f>
        <v>0.04</v>
      </c>
    </row>
    <row r="59" spans="1:4" x14ac:dyDescent="0.3">
      <c r="A59" s="75" t="s">
        <v>629</v>
      </c>
      <c r="B59" t="s">
        <v>20</v>
      </c>
      <c r="C59" s="80">
        <v>0.16</v>
      </c>
      <c r="D59" s="78">
        <f>INDEX('Unemployment Rates'!$B$2:$B$96,MATCH(B59,'Unemployment Rates'!$A$2:$A$96,0))</f>
        <v>0.04</v>
      </c>
    </row>
    <row r="60" spans="1:4" x14ac:dyDescent="0.3">
      <c r="A60" s="75" t="s">
        <v>630</v>
      </c>
      <c r="B60" t="s">
        <v>20</v>
      </c>
      <c r="C60" s="80">
        <v>0.12</v>
      </c>
      <c r="D60" s="78">
        <f>INDEX('Unemployment Rates'!$B$2:$B$96,MATCH(B60,'Unemployment Rates'!$A$2:$A$96,0))</f>
        <v>0.04</v>
      </c>
    </row>
    <row r="61" spans="1:4" x14ac:dyDescent="0.3">
      <c r="A61" s="75" t="s">
        <v>632</v>
      </c>
      <c r="B61" t="s">
        <v>21</v>
      </c>
      <c r="C61" s="80">
        <v>0.11</v>
      </c>
      <c r="D61" s="78">
        <f>INDEX('Unemployment Rates'!$B$2:$B$96,MATCH(B61,'Unemployment Rates'!$A$2:$A$96,0))</f>
        <v>4.8000000000000001E-2</v>
      </c>
    </row>
    <row r="62" spans="1:4" x14ac:dyDescent="0.3">
      <c r="A62" s="75" t="s">
        <v>631</v>
      </c>
      <c r="B62" t="s">
        <v>21</v>
      </c>
      <c r="C62" s="80">
        <v>0.13</v>
      </c>
      <c r="D62" s="78">
        <f>INDEX('Unemployment Rates'!$B$2:$B$96,MATCH(B62,'Unemployment Rates'!$A$2:$A$96,0))</f>
        <v>4.8000000000000001E-2</v>
      </c>
    </row>
    <row r="63" spans="1:4" x14ac:dyDescent="0.3">
      <c r="A63" s="75" t="s">
        <v>633</v>
      </c>
      <c r="B63" t="s">
        <v>22</v>
      </c>
      <c r="C63" s="80">
        <v>0.14000000000000001</v>
      </c>
      <c r="D63" s="78">
        <f>INDEX('Unemployment Rates'!$B$2:$B$96,MATCH(B63,'Unemployment Rates'!$A$2:$A$96,0))</f>
        <v>5.0999999999999997E-2</v>
      </c>
    </row>
    <row r="64" spans="1:4" x14ac:dyDescent="0.3">
      <c r="A64" s="75" t="s">
        <v>634</v>
      </c>
      <c r="B64" t="s">
        <v>22</v>
      </c>
      <c r="C64" s="80">
        <v>0.11</v>
      </c>
      <c r="D64" s="78">
        <f>INDEX('Unemployment Rates'!$B$2:$B$96,MATCH(B64,'Unemployment Rates'!$A$2:$A$96,0))</f>
        <v>5.0999999999999997E-2</v>
      </c>
    </row>
    <row r="65" spans="1:4" x14ac:dyDescent="0.3">
      <c r="A65" s="75" t="s">
        <v>635</v>
      </c>
      <c r="B65" t="s">
        <v>22</v>
      </c>
      <c r="C65" s="80">
        <v>0.22</v>
      </c>
      <c r="D65" s="78">
        <f>INDEX('Unemployment Rates'!$B$2:$B$96,MATCH(B65,'Unemployment Rates'!$A$2:$A$96,0))</f>
        <v>5.0999999999999997E-2</v>
      </c>
    </row>
    <row r="66" spans="1:4" x14ac:dyDescent="0.3">
      <c r="A66" s="75" t="s">
        <v>636</v>
      </c>
      <c r="B66" t="s">
        <v>23</v>
      </c>
      <c r="C66" s="80">
        <v>0.22</v>
      </c>
      <c r="D66" s="78">
        <f>INDEX('Unemployment Rates'!$B$2:$B$96,MATCH(B66,'Unemployment Rates'!$A$2:$A$96,0))</f>
        <v>3.5999999999999997E-2</v>
      </c>
    </row>
    <row r="67" spans="1:4" x14ac:dyDescent="0.3">
      <c r="A67" s="75" t="s">
        <v>637</v>
      </c>
      <c r="B67" t="s">
        <v>23</v>
      </c>
      <c r="C67" s="80">
        <v>0.23</v>
      </c>
      <c r="D67" s="78">
        <f>INDEX('Unemployment Rates'!$B$2:$B$96,MATCH(B67,'Unemployment Rates'!$A$2:$A$96,0))</f>
        <v>3.5999999999999997E-2</v>
      </c>
    </row>
    <row r="68" spans="1:4" x14ac:dyDescent="0.3">
      <c r="A68" s="75" t="s">
        <v>638</v>
      </c>
      <c r="B68" t="s">
        <v>23</v>
      </c>
      <c r="C68" s="80">
        <v>0.22</v>
      </c>
      <c r="D68" s="78">
        <f>INDEX('Unemployment Rates'!$B$2:$B$96,MATCH(B68,'Unemployment Rates'!$A$2:$A$96,0))</f>
        <v>3.5999999999999997E-2</v>
      </c>
    </row>
    <row r="69" spans="1:4" x14ac:dyDescent="0.3">
      <c r="A69" s="75" t="s">
        <v>640</v>
      </c>
      <c r="B69" t="s">
        <v>24</v>
      </c>
      <c r="C69" s="80">
        <v>0.22</v>
      </c>
      <c r="D69" s="78">
        <f>INDEX('Unemployment Rates'!$B$2:$B$96,MATCH(B69,'Unemployment Rates'!$A$2:$A$96,0))</f>
        <v>3.3000000000000002E-2</v>
      </c>
    </row>
    <row r="70" spans="1:4" x14ac:dyDescent="0.3">
      <c r="A70" s="75" t="s">
        <v>641</v>
      </c>
      <c r="B70" t="s">
        <v>24</v>
      </c>
      <c r="C70" s="80">
        <v>0.16</v>
      </c>
      <c r="D70" s="78">
        <f>INDEX('Unemployment Rates'!$B$2:$B$96,MATCH(B70,'Unemployment Rates'!$A$2:$A$96,0))</f>
        <v>3.3000000000000002E-2</v>
      </c>
    </row>
    <row r="71" spans="1:4" x14ac:dyDescent="0.3">
      <c r="A71" s="75" t="s">
        <v>639</v>
      </c>
      <c r="B71" t="s">
        <v>24</v>
      </c>
      <c r="C71" s="80">
        <v>0.21</v>
      </c>
      <c r="D71" s="78">
        <f>INDEX('Unemployment Rates'!$B$2:$B$96,MATCH(B71,'Unemployment Rates'!$A$2:$A$96,0))</f>
        <v>3.3000000000000002E-2</v>
      </c>
    </row>
    <row r="72" spans="1:4" x14ac:dyDescent="0.3">
      <c r="A72" s="75" t="s">
        <v>642</v>
      </c>
      <c r="B72" t="s">
        <v>24</v>
      </c>
      <c r="C72" s="80">
        <v>0.11</v>
      </c>
      <c r="D72" s="78">
        <f>INDEX('Unemployment Rates'!$B$2:$B$96,MATCH(B72,'Unemployment Rates'!$A$2:$A$96,0))</f>
        <v>3.3000000000000002E-2</v>
      </c>
    </row>
    <row r="73" spans="1:4" x14ac:dyDescent="0.3">
      <c r="A73" s="75" t="s">
        <v>643</v>
      </c>
      <c r="B73" t="s">
        <v>24</v>
      </c>
      <c r="C73" s="80">
        <v>0.24</v>
      </c>
      <c r="D73" s="78">
        <f>INDEX('Unemployment Rates'!$B$2:$B$96,MATCH(B73,'Unemployment Rates'!$A$2:$A$96,0))</f>
        <v>3.3000000000000002E-2</v>
      </c>
    </row>
    <row r="74" spans="1:4" x14ac:dyDescent="0.3">
      <c r="A74" s="75" t="s">
        <v>644</v>
      </c>
      <c r="B74" t="s">
        <v>24</v>
      </c>
      <c r="C74" s="80">
        <v>0.24</v>
      </c>
      <c r="D74" s="78">
        <f>INDEX('Unemployment Rates'!$B$2:$B$96,MATCH(B74,'Unemployment Rates'!$A$2:$A$96,0))</f>
        <v>3.3000000000000002E-2</v>
      </c>
    </row>
    <row r="75" spans="1:4" x14ac:dyDescent="0.3">
      <c r="A75" s="75" t="s">
        <v>646</v>
      </c>
      <c r="B75" t="s">
        <v>25</v>
      </c>
      <c r="C75" s="80">
        <v>0.14000000000000001</v>
      </c>
      <c r="D75" s="78">
        <f>INDEX('Unemployment Rates'!$B$2:$B$96,MATCH(B75,'Unemployment Rates'!$A$2:$A$96,0))</f>
        <v>4.3999999999999997E-2</v>
      </c>
    </row>
    <row r="76" spans="1:4" x14ac:dyDescent="0.3">
      <c r="A76" s="75" t="s">
        <v>647</v>
      </c>
      <c r="B76" t="s">
        <v>25</v>
      </c>
      <c r="C76" s="80">
        <v>0.14000000000000001</v>
      </c>
      <c r="D76" s="78">
        <f>INDEX('Unemployment Rates'!$B$2:$B$96,MATCH(B76,'Unemployment Rates'!$A$2:$A$96,0))</f>
        <v>4.3999999999999997E-2</v>
      </c>
    </row>
    <row r="77" spans="1:4" x14ac:dyDescent="0.3">
      <c r="A77" s="75" t="s">
        <v>645</v>
      </c>
      <c r="B77" t="s">
        <v>25</v>
      </c>
      <c r="C77" s="80">
        <v>0.21</v>
      </c>
      <c r="D77" s="78">
        <f>INDEX('Unemployment Rates'!$B$2:$B$96,MATCH(B77,'Unemployment Rates'!$A$2:$A$96,0))</f>
        <v>4.3999999999999997E-2</v>
      </c>
    </row>
    <row r="78" spans="1:4" x14ac:dyDescent="0.3">
      <c r="A78" s="75" t="s">
        <v>648</v>
      </c>
      <c r="B78" t="s">
        <v>25</v>
      </c>
      <c r="C78" s="80">
        <v>0.18</v>
      </c>
      <c r="D78" s="78">
        <f>INDEX('Unemployment Rates'!$B$2:$B$96,MATCH(B78,'Unemployment Rates'!$A$2:$A$96,0))</f>
        <v>4.3999999999999997E-2</v>
      </c>
    </row>
    <row r="79" spans="1:4" x14ac:dyDescent="0.3">
      <c r="A79" s="75" t="s">
        <v>650</v>
      </c>
      <c r="B79" t="s">
        <v>26</v>
      </c>
      <c r="C79" s="80">
        <v>0.3</v>
      </c>
      <c r="D79" s="78">
        <f>INDEX('Unemployment Rates'!$B$2:$B$96,MATCH(B79,'Unemployment Rates'!$A$2:$A$96,0))</f>
        <v>3.2000000000000001E-2</v>
      </c>
    </row>
    <row r="80" spans="1:4" x14ac:dyDescent="0.3">
      <c r="A80" s="75" t="s">
        <v>651</v>
      </c>
      <c r="B80" t="s">
        <v>26</v>
      </c>
      <c r="C80" s="80">
        <v>0.3</v>
      </c>
      <c r="D80" s="78">
        <f>INDEX('Unemployment Rates'!$B$2:$B$96,MATCH(B80,'Unemployment Rates'!$A$2:$A$96,0))</f>
        <v>3.2000000000000001E-2</v>
      </c>
    </row>
    <row r="81" spans="1:4" x14ac:dyDescent="0.3">
      <c r="A81" s="75" t="s">
        <v>649</v>
      </c>
      <c r="B81" t="s">
        <v>26</v>
      </c>
      <c r="C81" s="80">
        <v>0.26</v>
      </c>
      <c r="D81" s="78">
        <f>INDEX('Unemployment Rates'!$B$2:$B$96,MATCH(B81,'Unemployment Rates'!$A$2:$A$96,0))</f>
        <v>3.2000000000000001E-2</v>
      </c>
    </row>
    <row r="82" spans="1:4" x14ac:dyDescent="0.3">
      <c r="A82" s="75" t="s">
        <v>652</v>
      </c>
      <c r="B82" t="s">
        <v>26</v>
      </c>
      <c r="C82" s="80">
        <v>0.3</v>
      </c>
      <c r="D82" s="78">
        <f>INDEX('Unemployment Rates'!$B$2:$B$96,MATCH(B82,'Unemployment Rates'!$A$2:$A$96,0))</f>
        <v>3.2000000000000001E-2</v>
      </c>
    </row>
    <row r="83" spans="1:4" x14ac:dyDescent="0.3">
      <c r="A83" s="75" t="s">
        <v>653</v>
      </c>
      <c r="B83" t="s">
        <v>26</v>
      </c>
      <c r="C83" s="80">
        <v>0.28000000000000003</v>
      </c>
      <c r="D83" s="78">
        <f>INDEX('Unemployment Rates'!$B$2:$B$96,MATCH(B83,'Unemployment Rates'!$A$2:$A$96,0))</f>
        <v>3.2000000000000001E-2</v>
      </c>
    </row>
    <row r="84" spans="1:4" x14ac:dyDescent="0.3">
      <c r="A84" s="75" t="s">
        <v>654</v>
      </c>
      <c r="B84" t="s">
        <v>26</v>
      </c>
      <c r="C84" s="80" t="e">
        <v>#N/A</v>
      </c>
      <c r="D84" s="78">
        <f>INDEX('Unemployment Rates'!$B$2:$B$96,MATCH(B84,'Unemployment Rates'!$A$2:$A$96,0))</f>
        <v>3.2000000000000001E-2</v>
      </c>
    </row>
    <row r="85" spans="1:4" x14ac:dyDescent="0.3">
      <c r="A85" s="75" t="s">
        <v>655</v>
      </c>
      <c r="B85" t="s">
        <v>26</v>
      </c>
      <c r="C85" s="80">
        <v>0.3</v>
      </c>
      <c r="D85" s="78">
        <f>INDEX('Unemployment Rates'!$B$2:$B$96,MATCH(B85,'Unemployment Rates'!$A$2:$A$96,0))</f>
        <v>3.2000000000000001E-2</v>
      </c>
    </row>
    <row r="86" spans="1:4" x14ac:dyDescent="0.3">
      <c r="A86" s="75" t="s">
        <v>656</v>
      </c>
      <c r="B86" t="s">
        <v>27</v>
      </c>
      <c r="C86" s="80">
        <v>0.15</v>
      </c>
      <c r="D86" s="78">
        <f>INDEX('Unemployment Rates'!$B$2:$B$96,MATCH(B86,'Unemployment Rates'!$A$2:$A$96,0))</f>
        <v>4.9000000000000002E-2</v>
      </c>
    </row>
    <row r="87" spans="1:4" x14ac:dyDescent="0.3">
      <c r="A87" s="75" t="s">
        <v>657</v>
      </c>
      <c r="B87" t="s">
        <v>27</v>
      </c>
      <c r="C87" s="80">
        <v>0.1</v>
      </c>
      <c r="D87" s="78">
        <f>INDEX('Unemployment Rates'!$B$2:$B$96,MATCH(B87,'Unemployment Rates'!$A$2:$A$96,0))</f>
        <v>4.9000000000000002E-2</v>
      </c>
    </row>
    <row r="88" spans="1:4" x14ac:dyDescent="0.3">
      <c r="A88" s="75" t="s">
        <v>658</v>
      </c>
      <c r="B88" t="s">
        <v>27</v>
      </c>
      <c r="C88" s="80">
        <v>0.13</v>
      </c>
      <c r="D88" s="78">
        <f>INDEX('Unemployment Rates'!$B$2:$B$96,MATCH(B88,'Unemployment Rates'!$A$2:$A$96,0))</f>
        <v>4.9000000000000002E-2</v>
      </c>
    </row>
    <row r="89" spans="1:4" x14ac:dyDescent="0.3">
      <c r="A89" s="75" t="s">
        <v>659</v>
      </c>
      <c r="B89" t="s">
        <v>27</v>
      </c>
      <c r="C89" s="80">
        <v>0.11</v>
      </c>
      <c r="D89" s="78">
        <f>INDEX('Unemployment Rates'!$B$2:$B$96,MATCH(B89,'Unemployment Rates'!$A$2:$A$96,0))</f>
        <v>4.9000000000000002E-2</v>
      </c>
    </row>
    <row r="90" spans="1:4" x14ac:dyDescent="0.3">
      <c r="A90" s="75" t="s">
        <v>661</v>
      </c>
      <c r="B90" t="s">
        <v>28</v>
      </c>
      <c r="C90" s="80">
        <v>0.14000000000000001</v>
      </c>
      <c r="D90" s="78">
        <f>INDEX('Unemployment Rates'!$B$2:$B$96,MATCH(B90,'Unemployment Rates'!$A$2:$A$96,0))</f>
        <v>4.1000000000000002E-2</v>
      </c>
    </row>
    <row r="91" spans="1:4" x14ac:dyDescent="0.3">
      <c r="A91" s="75" t="s">
        <v>660</v>
      </c>
      <c r="B91" t="s">
        <v>28</v>
      </c>
      <c r="C91" s="80">
        <v>0.17</v>
      </c>
      <c r="D91" s="78">
        <f>INDEX('Unemployment Rates'!$B$2:$B$96,MATCH(B91,'Unemployment Rates'!$A$2:$A$96,0))</f>
        <v>4.1000000000000002E-2</v>
      </c>
    </row>
    <row r="92" spans="1:4" x14ac:dyDescent="0.3">
      <c r="A92" s="75" t="s">
        <v>662</v>
      </c>
      <c r="B92" t="s">
        <v>28</v>
      </c>
      <c r="C92" s="80">
        <v>0.14000000000000001</v>
      </c>
      <c r="D92" s="78">
        <f>INDEX('Unemployment Rates'!$B$2:$B$96,MATCH(B92,'Unemployment Rates'!$A$2:$A$96,0))</f>
        <v>4.1000000000000002E-2</v>
      </c>
    </row>
    <row r="93" spans="1:4" x14ac:dyDescent="0.3">
      <c r="A93" s="75" t="s">
        <v>663</v>
      </c>
      <c r="B93" t="s">
        <v>28</v>
      </c>
      <c r="C93" s="80">
        <v>0.16</v>
      </c>
      <c r="D93" s="78">
        <f>INDEX('Unemployment Rates'!$B$2:$B$96,MATCH(B93,'Unemployment Rates'!$A$2:$A$96,0))</f>
        <v>4.1000000000000002E-2</v>
      </c>
    </row>
    <row r="94" spans="1:4" x14ac:dyDescent="0.3">
      <c r="A94" s="75" t="s">
        <v>664</v>
      </c>
      <c r="B94" t="s">
        <v>28</v>
      </c>
      <c r="C94" s="80">
        <v>0.12</v>
      </c>
      <c r="D94" s="78">
        <f>INDEX('Unemployment Rates'!$B$2:$B$96,MATCH(B94,'Unemployment Rates'!$A$2:$A$96,0))</f>
        <v>4.1000000000000002E-2</v>
      </c>
    </row>
    <row r="95" spans="1:4" x14ac:dyDescent="0.3">
      <c r="A95" s="75" t="s">
        <v>666</v>
      </c>
      <c r="B95" t="s">
        <v>29</v>
      </c>
      <c r="C95" s="80">
        <v>0.27</v>
      </c>
      <c r="D95" s="78">
        <f>INDEX('Unemployment Rates'!$B$2:$B$96,MATCH(B95,'Unemployment Rates'!$A$2:$A$96,0))</f>
        <v>0.03</v>
      </c>
    </row>
    <row r="96" spans="1:4" x14ac:dyDescent="0.3">
      <c r="A96" s="75" t="s">
        <v>667</v>
      </c>
      <c r="B96" t="s">
        <v>29</v>
      </c>
      <c r="C96" s="80">
        <v>0.28000000000000003</v>
      </c>
      <c r="D96" s="78">
        <f>INDEX('Unemployment Rates'!$B$2:$B$96,MATCH(B96,'Unemployment Rates'!$A$2:$A$96,0))</f>
        <v>0.03</v>
      </c>
    </row>
    <row r="97" spans="1:4" x14ac:dyDescent="0.3">
      <c r="A97" s="75" t="s">
        <v>668</v>
      </c>
      <c r="B97" t="s">
        <v>29</v>
      </c>
      <c r="C97" s="80">
        <v>0.26</v>
      </c>
      <c r="D97" s="78">
        <f>INDEX('Unemployment Rates'!$B$2:$B$96,MATCH(B97,'Unemployment Rates'!$A$2:$A$96,0))</f>
        <v>0.03</v>
      </c>
    </row>
    <row r="98" spans="1:4" x14ac:dyDescent="0.3">
      <c r="A98" s="75" t="s">
        <v>665</v>
      </c>
      <c r="B98" t="s">
        <v>29</v>
      </c>
      <c r="C98" s="80">
        <v>0.26</v>
      </c>
      <c r="D98" s="78">
        <f>INDEX('Unemployment Rates'!$B$2:$B$96,MATCH(B98,'Unemployment Rates'!$A$2:$A$96,0))</f>
        <v>0.03</v>
      </c>
    </row>
    <row r="99" spans="1:4" x14ac:dyDescent="0.3">
      <c r="A99" s="75" t="s">
        <v>669</v>
      </c>
      <c r="B99" t="s">
        <v>29</v>
      </c>
      <c r="C99" s="80">
        <v>0.24</v>
      </c>
      <c r="D99" s="78">
        <f>INDEX('Unemployment Rates'!$B$2:$B$96,MATCH(B99,'Unemployment Rates'!$A$2:$A$96,0))</f>
        <v>0.03</v>
      </c>
    </row>
    <row r="100" spans="1:4" x14ac:dyDescent="0.3">
      <c r="A100" s="75" t="s">
        <v>670</v>
      </c>
      <c r="B100" t="s">
        <v>29</v>
      </c>
      <c r="C100" s="80">
        <v>0.27</v>
      </c>
      <c r="D100" s="78">
        <f>INDEX('Unemployment Rates'!$B$2:$B$96,MATCH(B100,'Unemployment Rates'!$A$2:$A$96,0))</f>
        <v>0.03</v>
      </c>
    </row>
    <row r="101" spans="1:4" x14ac:dyDescent="0.3">
      <c r="A101" s="75" t="s">
        <v>671</v>
      </c>
      <c r="B101" t="s">
        <v>29</v>
      </c>
      <c r="C101" s="80">
        <v>0.28000000000000003</v>
      </c>
      <c r="D101" s="78">
        <f>INDEX('Unemployment Rates'!$B$2:$B$96,MATCH(B101,'Unemployment Rates'!$A$2:$A$96,0))</f>
        <v>0.03</v>
      </c>
    </row>
    <row r="102" spans="1:4" x14ac:dyDescent="0.3">
      <c r="A102" s="75" t="s">
        <v>672</v>
      </c>
      <c r="B102" t="s">
        <v>30</v>
      </c>
      <c r="C102" s="80">
        <v>0.19</v>
      </c>
      <c r="D102" s="78">
        <f>INDEX('Unemployment Rates'!$B$2:$B$96,MATCH(B102,'Unemployment Rates'!$A$2:$A$96,0))</f>
        <v>3.9E-2</v>
      </c>
    </row>
    <row r="103" spans="1:4" x14ac:dyDescent="0.3">
      <c r="A103" s="75" t="s">
        <v>673</v>
      </c>
      <c r="B103" t="s">
        <v>30</v>
      </c>
      <c r="C103" s="80">
        <v>0.17</v>
      </c>
      <c r="D103" s="78">
        <f>INDEX('Unemployment Rates'!$B$2:$B$96,MATCH(B103,'Unemployment Rates'!$A$2:$A$96,0))</f>
        <v>3.9E-2</v>
      </c>
    </row>
    <row r="104" spans="1:4" x14ac:dyDescent="0.3">
      <c r="A104" s="75" t="s">
        <v>674</v>
      </c>
      <c r="B104" t="s">
        <v>30</v>
      </c>
      <c r="C104" s="80">
        <v>0.2</v>
      </c>
      <c r="D104" s="78">
        <f>INDEX('Unemployment Rates'!$B$2:$B$96,MATCH(B104,'Unemployment Rates'!$A$2:$A$96,0))</f>
        <v>3.9E-2</v>
      </c>
    </row>
    <row r="105" spans="1:4" x14ac:dyDescent="0.3">
      <c r="A105" s="75" t="s">
        <v>675</v>
      </c>
      <c r="B105" t="s">
        <v>30</v>
      </c>
      <c r="C105" s="80">
        <v>0.19</v>
      </c>
      <c r="D105" s="78">
        <f>INDEX('Unemployment Rates'!$B$2:$B$96,MATCH(B105,'Unemployment Rates'!$A$2:$A$96,0))</f>
        <v>3.9E-2</v>
      </c>
    </row>
    <row r="106" spans="1:4" x14ac:dyDescent="0.3">
      <c r="A106" s="75" t="s">
        <v>677</v>
      </c>
      <c r="B106" t="s">
        <v>31</v>
      </c>
      <c r="C106" s="80">
        <v>0.25</v>
      </c>
      <c r="D106" s="78">
        <f>INDEX('Unemployment Rates'!$B$2:$B$96,MATCH(B106,'Unemployment Rates'!$A$2:$A$96,0))</f>
        <v>3.7999999999999999E-2</v>
      </c>
    </row>
    <row r="107" spans="1:4" x14ac:dyDescent="0.3">
      <c r="A107" s="75" t="s">
        <v>676</v>
      </c>
      <c r="B107" t="s">
        <v>31</v>
      </c>
      <c r="C107" s="80">
        <v>0.24</v>
      </c>
      <c r="D107" s="78">
        <f>INDEX('Unemployment Rates'!$B$2:$B$96,MATCH(B107,'Unemployment Rates'!$A$2:$A$96,0))</f>
        <v>3.7999999999999999E-2</v>
      </c>
    </row>
    <row r="108" spans="1:4" x14ac:dyDescent="0.3">
      <c r="A108" s="75" t="s">
        <v>678</v>
      </c>
      <c r="B108" t="s">
        <v>31</v>
      </c>
      <c r="C108" s="80">
        <v>0.1</v>
      </c>
      <c r="D108" s="78">
        <f>INDEX('Unemployment Rates'!$B$2:$B$96,MATCH(B108,'Unemployment Rates'!$A$2:$A$96,0))</f>
        <v>3.7999999999999999E-2</v>
      </c>
    </row>
    <row r="109" spans="1:4" x14ac:dyDescent="0.3">
      <c r="A109" s="75" t="s">
        <v>679</v>
      </c>
      <c r="B109" t="s">
        <v>31</v>
      </c>
      <c r="C109" s="80">
        <v>0.2</v>
      </c>
      <c r="D109" s="78">
        <f>INDEX('Unemployment Rates'!$B$2:$B$96,MATCH(B109,'Unemployment Rates'!$A$2:$A$96,0))</f>
        <v>3.7999999999999999E-2</v>
      </c>
    </row>
    <row r="110" spans="1:4" x14ac:dyDescent="0.3">
      <c r="A110" s="75" t="s">
        <v>680</v>
      </c>
      <c r="B110" t="s">
        <v>31</v>
      </c>
      <c r="C110" s="80">
        <v>0.18</v>
      </c>
      <c r="D110" s="78">
        <f>INDEX('Unemployment Rates'!$B$2:$B$96,MATCH(B110,'Unemployment Rates'!$A$2:$A$96,0))</f>
        <v>3.7999999999999999E-2</v>
      </c>
    </row>
    <row r="111" spans="1:4" x14ac:dyDescent="0.3">
      <c r="A111" s="75" t="s">
        <v>681</v>
      </c>
      <c r="B111" t="s">
        <v>31</v>
      </c>
      <c r="C111" s="80">
        <v>0.25</v>
      </c>
      <c r="D111" s="78">
        <f>INDEX('Unemployment Rates'!$B$2:$B$96,MATCH(B111,'Unemployment Rates'!$A$2:$A$96,0))</f>
        <v>3.7999999999999999E-2</v>
      </c>
    </row>
    <row r="112" spans="1:4" x14ac:dyDescent="0.3">
      <c r="A112" s="75" t="s">
        <v>682</v>
      </c>
      <c r="B112" t="s">
        <v>31</v>
      </c>
      <c r="C112" s="80">
        <v>0.28000000000000003</v>
      </c>
      <c r="D112" s="78">
        <f>INDEX('Unemployment Rates'!$B$2:$B$96,MATCH(B112,'Unemployment Rates'!$A$2:$A$96,0))</f>
        <v>3.7999999999999999E-2</v>
      </c>
    </row>
    <row r="113" spans="1:4" x14ac:dyDescent="0.3">
      <c r="A113" s="75" t="s">
        <v>683</v>
      </c>
      <c r="B113" t="s">
        <v>31</v>
      </c>
      <c r="C113" s="80">
        <v>0.27</v>
      </c>
      <c r="D113" s="78">
        <f>INDEX('Unemployment Rates'!$B$2:$B$96,MATCH(B113,'Unemployment Rates'!$A$2:$A$96,0))</f>
        <v>3.7999999999999999E-2</v>
      </c>
    </row>
    <row r="114" spans="1:4" x14ac:dyDescent="0.3">
      <c r="A114" s="75" t="s">
        <v>684</v>
      </c>
      <c r="B114" t="s">
        <v>31</v>
      </c>
      <c r="C114" s="80">
        <v>0.1</v>
      </c>
      <c r="D114" s="78">
        <f>INDEX('Unemployment Rates'!$B$2:$B$96,MATCH(B114,'Unemployment Rates'!$A$2:$A$96,0))</f>
        <v>3.7999999999999999E-2</v>
      </c>
    </row>
    <row r="115" spans="1:4" x14ac:dyDescent="0.3">
      <c r="A115" s="75" t="s">
        <v>685</v>
      </c>
      <c r="B115" t="s">
        <v>31</v>
      </c>
      <c r="C115" s="80">
        <v>0.2</v>
      </c>
      <c r="D115" s="78">
        <f>INDEX('Unemployment Rates'!$B$2:$B$96,MATCH(B115,'Unemployment Rates'!$A$2:$A$96,0))</f>
        <v>3.7999999999999999E-2</v>
      </c>
    </row>
    <row r="116" spans="1:4" x14ac:dyDescent="0.3">
      <c r="A116" s="75" t="s">
        <v>687</v>
      </c>
      <c r="B116" t="s">
        <v>32</v>
      </c>
      <c r="C116" s="80">
        <v>0.26</v>
      </c>
      <c r="D116" s="78">
        <f>INDEX('Unemployment Rates'!$B$2:$B$96,MATCH(B116,'Unemployment Rates'!$A$2:$A$96,0))</f>
        <v>3.9E-2</v>
      </c>
    </row>
    <row r="117" spans="1:4" x14ac:dyDescent="0.3">
      <c r="A117" s="75" t="s">
        <v>686</v>
      </c>
      <c r="B117" t="s">
        <v>32</v>
      </c>
      <c r="C117" s="80">
        <v>0.16</v>
      </c>
      <c r="D117" s="78">
        <f>INDEX('Unemployment Rates'!$B$2:$B$96,MATCH(B117,'Unemployment Rates'!$A$2:$A$96,0))</f>
        <v>3.9E-2</v>
      </c>
    </row>
    <row r="118" spans="1:4" x14ac:dyDescent="0.3">
      <c r="A118" s="75" t="s">
        <v>688</v>
      </c>
      <c r="B118" t="s">
        <v>32</v>
      </c>
      <c r="C118" s="80">
        <v>0.11</v>
      </c>
      <c r="D118" s="78">
        <f>INDEX('Unemployment Rates'!$B$2:$B$96,MATCH(B118,'Unemployment Rates'!$A$2:$A$96,0))</f>
        <v>3.9E-2</v>
      </c>
    </row>
    <row r="119" spans="1:4" x14ac:dyDescent="0.3">
      <c r="A119" s="75" t="s">
        <v>691</v>
      </c>
      <c r="B119" t="s">
        <v>33</v>
      </c>
      <c r="C119" s="80">
        <v>0.12</v>
      </c>
      <c r="D119" s="78">
        <f>INDEX('Unemployment Rates'!$B$2:$B$96,MATCH(B119,'Unemployment Rates'!$A$2:$A$96,0))</f>
        <v>3.5999999999999997E-2</v>
      </c>
    </row>
    <row r="120" spans="1:4" x14ac:dyDescent="0.3">
      <c r="A120" s="75" t="s">
        <v>690</v>
      </c>
      <c r="B120" t="s">
        <v>33</v>
      </c>
      <c r="C120" s="80">
        <v>0.17</v>
      </c>
      <c r="D120" s="78">
        <f>INDEX('Unemployment Rates'!$B$2:$B$96,MATCH(B120,'Unemployment Rates'!$A$2:$A$96,0))</f>
        <v>3.5999999999999997E-2</v>
      </c>
    </row>
    <row r="121" spans="1:4" x14ac:dyDescent="0.3">
      <c r="A121" s="75" t="s">
        <v>692</v>
      </c>
      <c r="B121" t="s">
        <v>33</v>
      </c>
      <c r="C121" s="80">
        <v>0.22</v>
      </c>
      <c r="D121" s="78">
        <f>INDEX('Unemployment Rates'!$B$2:$B$96,MATCH(B121,'Unemployment Rates'!$A$2:$A$96,0))</f>
        <v>3.5999999999999997E-2</v>
      </c>
    </row>
    <row r="122" spans="1:4" x14ac:dyDescent="0.3">
      <c r="A122" s="75" t="s">
        <v>689</v>
      </c>
      <c r="B122" t="s">
        <v>33</v>
      </c>
      <c r="C122" s="80">
        <v>0.21</v>
      </c>
      <c r="D122" s="78">
        <f>INDEX('Unemployment Rates'!$B$2:$B$96,MATCH(B122,'Unemployment Rates'!$A$2:$A$96,0))</f>
        <v>3.5999999999999997E-2</v>
      </c>
    </row>
    <row r="123" spans="1:4" x14ac:dyDescent="0.3">
      <c r="A123" s="75" t="s">
        <v>693</v>
      </c>
      <c r="B123" t="s">
        <v>33</v>
      </c>
      <c r="C123" s="80">
        <v>0.25</v>
      </c>
      <c r="D123" s="78">
        <f>INDEX('Unemployment Rates'!$B$2:$B$96,MATCH(B123,'Unemployment Rates'!$A$2:$A$96,0))</f>
        <v>3.5999999999999997E-2</v>
      </c>
    </row>
    <row r="124" spans="1:4" x14ac:dyDescent="0.3">
      <c r="A124" s="75" t="s">
        <v>694</v>
      </c>
      <c r="B124" t="s">
        <v>33</v>
      </c>
      <c r="C124" s="80">
        <v>0.22</v>
      </c>
      <c r="D124" s="78">
        <f>INDEX('Unemployment Rates'!$B$2:$B$96,MATCH(B124,'Unemployment Rates'!$A$2:$A$96,0))</f>
        <v>3.5999999999999997E-2</v>
      </c>
    </row>
    <row r="125" spans="1:4" x14ac:dyDescent="0.3">
      <c r="A125" s="75" t="s">
        <v>696</v>
      </c>
      <c r="B125" t="s">
        <v>34</v>
      </c>
      <c r="C125" s="80">
        <v>0.15</v>
      </c>
      <c r="D125" s="78">
        <f>INDEX('Unemployment Rates'!$B$2:$B$96,MATCH(B125,'Unemployment Rates'!$A$2:$A$96,0))</f>
        <v>3.7999999999999999E-2</v>
      </c>
    </row>
    <row r="126" spans="1:4" x14ac:dyDescent="0.3">
      <c r="A126" s="75" t="s">
        <v>697</v>
      </c>
      <c r="B126" t="s">
        <v>34</v>
      </c>
      <c r="C126" s="80">
        <v>0.13</v>
      </c>
      <c r="D126" s="78">
        <f>INDEX('Unemployment Rates'!$B$2:$B$96,MATCH(B126,'Unemployment Rates'!$A$2:$A$96,0))</f>
        <v>3.7999999999999999E-2</v>
      </c>
    </row>
    <row r="127" spans="1:4" x14ac:dyDescent="0.3">
      <c r="A127" s="75" t="s">
        <v>698</v>
      </c>
      <c r="B127" t="s">
        <v>34</v>
      </c>
      <c r="C127" s="80">
        <v>0.25</v>
      </c>
      <c r="D127" s="78">
        <f>INDEX('Unemployment Rates'!$B$2:$B$96,MATCH(B127,'Unemployment Rates'!$A$2:$A$96,0))</f>
        <v>3.7999999999999999E-2</v>
      </c>
    </row>
    <row r="128" spans="1:4" x14ac:dyDescent="0.3">
      <c r="A128" s="75" t="s">
        <v>695</v>
      </c>
      <c r="B128" t="s">
        <v>34</v>
      </c>
      <c r="C128" s="80">
        <v>0.21</v>
      </c>
      <c r="D128" s="78">
        <f>INDEX('Unemployment Rates'!$B$2:$B$96,MATCH(B128,'Unemployment Rates'!$A$2:$A$96,0))</f>
        <v>3.7999999999999999E-2</v>
      </c>
    </row>
    <row r="129" spans="1:4" x14ac:dyDescent="0.3">
      <c r="A129" s="75" t="s">
        <v>699</v>
      </c>
      <c r="B129" t="s">
        <v>34</v>
      </c>
      <c r="C129" s="80">
        <v>0.17</v>
      </c>
      <c r="D129" s="78">
        <f>INDEX('Unemployment Rates'!$B$2:$B$96,MATCH(B129,'Unemployment Rates'!$A$2:$A$96,0))</f>
        <v>3.7999999999999999E-2</v>
      </c>
    </row>
    <row r="130" spans="1:4" x14ac:dyDescent="0.3">
      <c r="A130" s="75" t="s">
        <v>700</v>
      </c>
      <c r="B130" t="s">
        <v>34</v>
      </c>
      <c r="C130" s="80">
        <v>0.17</v>
      </c>
      <c r="D130" s="78">
        <f>INDEX('Unemployment Rates'!$B$2:$B$96,MATCH(B130,'Unemployment Rates'!$A$2:$A$96,0))</f>
        <v>3.7999999999999999E-2</v>
      </c>
    </row>
    <row r="131" spans="1:4" x14ac:dyDescent="0.3">
      <c r="A131" s="75" t="s">
        <v>701</v>
      </c>
      <c r="B131" t="s">
        <v>34</v>
      </c>
      <c r="C131" s="80">
        <v>0.28000000000000003</v>
      </c>
      <c r="D131" s="78">
        <f>INDEX('Unemployment Rates'!$B$2:$B$96,MATCH(B131,'Unemployment Rates'!$A$2:$A$96,0))</f>
        <v>3.7999999999999999E-2</v>
      </c>
    </row>
    <row r="132" spans="1:4" x14ac:dyDescent="0.3">
      <c r="A132" s="75" t="s">
        <v>702</v>
      </c>
      <c r="B132" t="s">
        <v>34</v>
      </c>
      <c r="C132" s="80">
        <v>0.17</v>
      </c>
      <c r="D132" s="78">
        <f>INDEX('Unemployment Rates'!$B$2:$B$96,MATCH(B132,'Unemployment Rates'!$A$2:$A$96,0))</f>
        <v>3.7999999999999999E-2</v>
      </c>
    </row>
    <row r="133" spans="1:4" x14ac:dyDescent="0.3">
      <c r="A133" s="75" t="s">
        <v>703</v>
      </c>
      <c r="B133" t="s">
        <v>34</v>
      </c>
      <c r="C133" s="80">
        <v>0.23</v>
      </c>
      <c r="D133" s="78">
        <f>INDEX('Unemployment Rates'!$B$2:$B$96,MATCH(B133,'Unemployment Rates'!$A$2:$A$96,0))</f>
        <v>3.7999999999999999E-2</v>
      </c>
    </row>
    <row r="134" spans="1:4" x14ac:dyDescent="0.3">
      <c r="A134" s="75" t="s">
        <v>704</v>
      </c>
      <c r="B134" t="s">
        <v>34</v>
      </c>
      <c r="C134" s="80">
        <v>0.13</v>
      </c>
      <c r="D134" s="78">
        <f>INDEX('Unemployment Rates'!$B$2:$B$96,MATCH(B134,'Unemployment Rates'!$A$2:$A$96,0))</f>
        <v>3.7999999999999999E-2</v>
      </c>
    </row>
    <row r="135" spans="1:4" x14ac:dyDescent="0.3">
      <c r="A135" s="75" t="s">
        <v>705</v>
      </c>
      <c r="B135" t="s">
        <v>34</v>
      </c>
      <c r="C135" s="80">
        <v>0.25</v>
      </c>
      <c r="D135" s="78">
        <f>INDEX('Unemployment Rates'!$B$2:$B$96,MATCH(B135,'Unemployment Rates'!$A$2:$A$96,0))</f>
        <v>3.7999999999999999E-2</v>
      </c>
    </row>
    <row r="136" spans="1:4" x14ac:dyDescent="0.3">
      <c r="A136" s="75" t="s">
        <v>707</v>
      </c>
      <c r="B136" t="s">
        <v>35</v>
      </c>
      <c r="C136" s="80">
        <v>0.2</v>
      </c>
      <c r="D136" s="78">
        <f>INDEX('Unemployment Rates'!$B$2:$B$96,MATCH(B136,'Unemployment Rates'!$A$2:$A$96,0))</f>
        <v>3.5999999999999997E-2</v>
      </c>
    </row>
    <row r="137" spans="1:4" x14ac:dyDescent="0.3">
      <c r="A137" s="75" t="s">
        <v>708</v>
      </c>
      <c r="B137" t="s">
        <v>35</v>
      </c>
      <c r="C137" s="80">
        <v>0.16</v>
      </c>
      <c r="D137" s="78">
        <f>INDEX('Unemployment Rates'!$B$2:$B$96,MATCH(B137,'Unemployment Rates'!$A$2:$A$96,0))</f>
        <v>3.5999999999999997E-2</v>
      </c>
    </row>
    <row r="138" spans="1:4" x14ac:dyDescent="0.3">
      <c r="A138" s="75" t="s">
        <v>706</v>
      </c>
      <c r="B138" t="s">
        <v>35</v>
      </c>
      <c r="C138" s="80">
        <v>0.22</v>
      </c>
      <c r="D138" s="78">
        <f>INDEX('Unemployment Rates'!$B$2:$B$96,MATCH(B138,'Unemployment Rates'!$A$2:$A$96,0))</f>
        <v>3.5999999999999997E-2</v>
      </c>
    </row>
    <row r="139" spans="1:4" x14ac:dyDescent="0.3">
      <c r="A139" s="75" t="s">
        <v>709</v>
      </c>
      <c r="B139" t="s">
        <v>35</v>
      </c>
      <c r="C139" s="80">
        <v>0.24</v>
      </c>
      <c r="D139" s="78">
        <f>INDEX('Unemployment Rates'!$B$2:$B$96,MATCH(B139,'Unemployment Rates'!$A$2:$A$96,0))</f>
        <v>3.5999999999999997E-2</v>
      </c>
    </row>
    <row r="140" spans="1:4" x14ac:dyDescent="0.3">
      <c r="A140" s="75" t="s">
        <v>710</v>
      </c>
      <c r="B140" t="s">
        <v>35</v>
      </c>
      <c r="C140" s="80">
        <v>0.2</v>
      </c>
      <c r="D140" s="78">
        <f>INDEX('Unemployment Rates'!$B$2:$B$96,MATCH(B140,'Unemployment Rates'!$A$2:$A$96,0))</f>
        <v>3.5999999999999997E-2</v>
      </c>
    </row>
    <row r="141" spans="1:4" x14ac:dyDescent="0.3">
      <c r="A141" s="75" t="s">
        <v>711</v>
      </c>
      <c r="B141" t="s">
        <v>35</v>
      </c>
      <c r="C141" s="80">
        <v>0.15</v>
      </c>
      <c r="D141" s="78">
        <f>INDEX('Unemployment Rates'!$B$2:$B$96,MATCH(B141,'Unemployment Rates'!$A$2:$A$96,0))</f>
        <v>3.5999999999999997E-2</v>
      </c>
    </row>
    <row r="142" spans="1:4" x14ac:dyDescent="0.3">
      <c r="A142" s="75" t="s">
        <v>713</v>
      </c>
      <c r="B142" t="s">
        <v>36</v>
      </c>
      <c r="C142" s="80">
        <v>0.21</v>
      </c>
      <c r="D142" s="78">
        <f>INDEX('Unemployment Rates'!$B$2:$B$96,MATCH(B142,'Unemployment Rates'!$A$2:$A$96,0))</f>
        <v>3.9E-2</v>
      </c>
    </row>
    <row r="143" spans="1:4" x14ac:dyDescent="0.3">
      <c r="A143" s="75" t="s">
        <v>714</v>
      </c>
      <c r="B143" t="s">
        <v>36</v>
      </c>
      <c r="C143" s="80">
        <v>0.22</v>
      </c>
      <c r="D143" s="78">
        <f>INDEX('Unemployment Rates'!$B$2:$B$96,MATCH(B143,'Unemployment Rates'!$A$2:$A$96,0))</f>
        <v>3.9E-2</v>
      </c>
    </row>
    <row r="144" spans="1:4" x14ac:dyDescent="0.3">
      <c r="A144" s="75" t="s">
        <v>712</v>
      </c>
      <c r="B144" t="s">
        <v>36</v>
      </c>
      <c r="C144" s="80">
        <v>0.2</v>
      </c>
      <c r="D144" s="78">
        <f>INDEX('Unemployment Rates'!$B$2:$B$96,MATCH(B144,'Unemployment Rates'!$A$2:$A$96,0))</f>
        <v>3.9E-2</v>
      </c>
    </row>
    <row r="145" spans="1:4" x14ac:dyDescent="0.3">
      <c r="A145" s="75" t="s">
        <v>715</v>
      </c>
      <c r="B145" t="s">
        <v>36</v>
      </c>
      <c r="C145" s="80">
        <v>0.16</v>
      </c>
      <c r="D145" s="78">
        <f>INDEX('Unemployment Rates'!$B$2:$B$96,MATCH(B145,'Unemployment Rates'!$A$2:$A$96,0))</f>
        <v>3.9E-2</v>
      </c>
    </row>
    <row r="146" spans="1:4" x14ac:dyDescent="0.3">
      <c r="A146" s="75" t="s">
        <v>717</v>
      </c>
      <c r="B146" t="s">
        <v>37</v>
      </c>
      <c r="C146" s="80">
        <v>0.1</v>
      </c>
      <c r="D146" s="78">
        <f>INDEX('Unemployment Rates'!$B$2:$B$96,MATCH(B146,'Unemployment Rates'!$A$2:$A$96,0))</f>
        <v>4.2000000000000003E-2</v>
      </c>
    </row>
    <row r="147" spans="1:4" x14ac:dyDescent="0.3">
      <c r="A147" s="75" t="s">
        <v>716</v>
      </c>
      <c r="B147" t="s">
        <v>37</v>
      </c>
      <c r="C147" s="80">
        <v>0.19</v>
      </c>
      <c r="D147" s="78">
        <f>INDEX('Unemployment Rates'!$B$2:$B$96,MATCH(B147,'Unemployment Rates'!$A$2:$A$96,0))</f>
        <v>4.2000000000000003E-2</v>
      </c>
    </row>
    <row r="148" spans="1:4" x14ac:dyDescent="0.3">
      <c r="A148" s="75" t="s">
        <v>718</v>
      </c>
      <c r="B148" t="s">
        <v>37</v>
      </c>
      <c r="C148" s="80">
        <v>0.16</v>
      </c>
      <c r="D148" s="78">
        <f>INDEX('Unemployment Rates'!$B$2:$B$96,MATCH(B148,'Unemployment Rates'!$A$2:$A$96,0))</f>
        <v>4.2000000000000003E-2</v>
      </c>
    </row>
    <row r="149" spans="1:4" x14ac:dyDescent="0.3">
      <c r="A149" s="75" t="s">
        <v>719</v>
      </c>
      <c r="B149" t="s">
        <v>37</v>
      </c>
      <c r="C149" s="80">
        <v>0.15</v>
      </c>
      <c r="D149" s="78">
        <f>INDEX('Unemployment Rates'!$B$2:$B$96,MATCH(B149,'Unemployment Rates'!$A$2:$A$96,0))</f>
        <v>4.2000000000000003E-2</v>
      </c>
    </row>
    <row r="150" spans="1:4" x14ac:dyDescent="0.3">
      <c r="A150" s="75" t="s">
        <v>720</v>
      </c>
      <c r="B150" t="s">
        <v>37</v>
      </c>
      <c r="C150" s="80">
        <v>0.24</v>
      </c>
      <c r="D150" s="78">
        <f>INDEX('Unemployment Rates'!$B$2:$B$96,MATCH(B150,'Unemployment Rates'!$A$2:$A$96,0))</f>
        <v>4.2000000000000003E-2</v>
      </c>
    </row>
    <row r="151" spans="1:4" x14ac:dyDescent="0.3">
      <c r="A151" s="75" t="s">
        <v>722</v>
      </c>
      <c r="B151" t="s">
        <v>38</v>
      </c>
      <c r="C151" s="80">
        <v>0.13</v>
      </c>
      <c r="D151" s="78">
        <f>INDEX('Unemployment Rates'!$B$2:$B$96,MATCH(B151,'Unemployment Rates'!$A$2:$A$96,0))</f>
        <v>4.8000000000000001E-2</v>
      </c>
    </row>
    <row r="152" spans="1:4" x14ac:dyDescent="0.3">
      <c r="A152" s="75" t="s">
        <v>723</v>
      </c>
      <c r="B152" t="s">
        <v>38</v>
      </c>
      <c r="C152" s="80">
        <v>0.19</v>
      </c>
      <c r="D152" s="78">
        <f>INDEX('Unemployment Rates'!$B$2:$B$96,MATCH(B152,'Unemployment Rates'!$A$2:$A$96,0))</f>
        <v>4.8000000000000001E-2</v>
      </c>
    </row>
    <row r="153" spans="1:4" x14ac:dyDescent="0.3">
      <c r="A153" s="75" t="s">
        <v>724</v>
      </c>
      <c r="B153" t="s">
        <v>38</v>
      </c>
      <c r="C153" s="80">
        <v>0.18</v>
      </c>
      <c r="D153" s="78">
        <f>INDEX('Unemployment Rates'!$B$2:$B$96,MATCH(B153,'Unemployment Rates'!$A$2:$A$96,0))</f>
        <v>4.8000000000000001E-2</v>
      </c>
    </row>
    <row r="154" spans="1:4" x14ac:dyDescent="0.3">
      <c r="A154" s="75" t="s">
        <v>725</v>
      </c>
      <c r="B154" t="s">
        <v>38</v>
      </c>
      <c r="C154" s="80">
        <v>0.17</v>
      </c>
      <c r="D154" s="78">
        <f>INDEX('Unemployment Rates'!$B$2:$B$96,MATCH(B154,'Unemployment Rates'!$A$2:$A$96,0))</f>
        <v>4.8000000000000001E-2</v>
      </c>
    </row>
    <row r="155" spans="1:4" x14ac:dyDescent="0.3">
      <c r="A155" s="75" t="s">
        <v>721</v>
      </c>
      <c r="B155" t="s">
        <v>38</v>
      </c>
      <c r="C155" s="80">
        <v>0.16</v>
      </c>
      <c r="D155" s="78">
        <f>INDEX('Unemployment Rates'!$B$2:$B$96,MATCH(B155,'Unemployment Rates'!$A$2:$A$96,0))</f>
        <v>4.8000000000000001E-2</v>
      </c>
    </row>
    <row r="156" spans="1:4" x14ac:dyDescent="0.3">
      <c r="A156" s="75" t="s">
        <v>726</v>
      </c>
      <c r="B156" t="s">
        <v>38</v>
      </c>
      <c r="C156" s="80">
        <v>0.19</v>
      </c>
      <c r="D156" s="78">
        <f>INDEX('Unemployment Rates'!$B$2:$B$96,MATCH(B156,'Unemployment Rates'!$A$2:$A$96,0))</f>
        <v>4.8000000000000001E-2</v>
      </c>
    </row>
    <row r="157" spans="1:4" x14ac:dyDescent="0.3">
      <c r="A157" s="75" t="s">
        <v>727</v>
      </c>
      <c r="B157" t="s">
        <v>38</v>
      </c>
      <c r="C157" s="80">
        <v>0.12</v>
      </c>
      <c r="D157" s="78">
        <f>INDEX('Unemployment Rates'!$B$2:$B$96,MATCH(B157,'Unemployment Rates'!$A$2:$A$96,0))</f>
        <v>4.8000000000000001E-2</v>
      </c>
    </row>
    <row r="158" spans="1:4" x14ac:dyDescent="0.3">
      <c r="A158" s="75" t="s">
        <v>728</v>
      </c>
      <c r="B158" t="s">
        <v>38</v>
      </c>
      <c r="C158" s="80">
        <v>0.18</v>
      </c>
      <c r="D158" s="78">
        <f>INDEX('Unemployment Rates'!$B$2:$B$96,MATCH(B158,'Unemployment Rates'!$A$2:$A$96,0))</f>
        <v>4.8000000000000001E-2</v>
      </c>
    </row>
    <row r="159" spans="1:4" x14ac:dyDescent="0.3">
      <c r="A159" s="75" t="s">
        <v>729</v>
      </c>
      <c r="B159" t="s">
        <v>39</v>
      </c>
      <c r="C159" s="80">
        <v>0.2</v>
      </c>
      <c r="D159" s="78">
        <f>INDEX('Unemployment Rates'!$B$2:$B$96,MATCH(B159,'Unemployment Rates'!$A$2:$A$96,0))</f>
        <v>3.6999999999999998E-2</v>
      </c>
    </row>
    <row r="160" spans="1:4" x14ac:dyDescent="0.3">
      <c r="A160" s="75" t="s">
        <v>730</v>
      </c>
      <c r="B160" t="s">
        <v>39</v>
      </c>
      <c r="C160" s="80">
        <v>0.14000000000000001</v>
      </c>
      <c r="D160" s="78">
        <f>INDEX('Unemployment Rates'!$B$2:$B$96,MATCH(B160,'Unemployment Rates'!$A$2:$A$96,0))</f>
        <v>3.6999999999999998E-2</v>
      </c>
    </row>
    <row r="161" spans="1:4" x14ac:dyDescent="0.3">
      <c r="A161" s="75" t="s">
        <v>732</v>
      </c>
      <c r="B161" t="s">
        <v>40</v>
      </c>
      <c r="C161" s="80">
        <v>0.21</v>
      </c>
      <c r="D161" s="78">
        <f>INDEX('Unemployment Rates'!$B$2:$B$96,MATCH(B161,'Unemployment Rates'!$A$2:$A$96,0))</f>
        <v>3.5999999999999997E-2</v>
      </c>
    </row>
    <row r="162" spans="1:4" x14ac:dyDescent="0.3">
      <c r="A162" s="75" t="s">
        <v>733</v>
      </c>
      <c r="B162" t="s">
        <v>40</v>
      </c>
      <c r="C162" s="80">
        <v>0.26</v>
      </c>
      <c r="D162" s="78">
        <f>INDEX('Unemployment Rates'!$B$2:$B$96,MATCH(B162,'Unemployment Rates'!$A$2:$A$96,0))</f>
        <v>3.5999999999999997E-2</v>
      </c>
    </row>
    <row r="163" spans="1:4" x14ac:dyDescent="0.3">
      <c r="A163" s="75" t="s">
        <v>734</v>
      </c>
      <c r="B163" t="s">
        <v>40</v>
      </c>
      <c r="C163" s="80">
        <v>0.23</v>
      </c>
      <c r="D163" s="78">
        <f>INDEX('Unemployment Rates'!$B$2:$B$96,MATCH(B163,'Unemployment Rates'!$A$2:$A$96,0))</f>
        <v>3.5999999999999997E-2</v>
      </c>
    </row>
    <row r="164" spans="1:4" x14ac:dyDescent="0.3">
      <c r="A164" s="75" t="s">
        <v>731</v>
      </c>
      <c r="B164" t="s">
        <v>40</v>
      </c>
      <c r="C164" s="80">
        <v>0.25</v>
      </c>
      <c r="D164" s="78">
        <f>INDEX('Unemployment Rates'!$B$2:$B$96,MATCH(B164,'Unemployment Rates'!$A$2:$A$96,0))</f>
        <v>3.5999999999999997E-2</v>
      </c>
    </row>
    <row r="165" spans="1:4" x14ac:dyDescent="0.3">
      <c r="A165" s="75" t="s">
        <v>735</v>
      </c>
      <c r="B165" t="s">
        <v>40</v>
      </c>
      <c r="C165" s="80">
        <v>0.28000000000000003</v>
      </c>
      <c r="D165" s="78">
        <f>INDEX('Unemployment Rates'!$B$2:$B$96,MATCH(B165,'Unemployment Rates'!$A$2:$A$96,0))</f>
        <v>3.5999999999999997E-2</v>
      </c>
    </row>
    <row r="166" spans="1:4" x14ac:dyDescent="0.3">
      <c r="A166" s="75" t="s">
        <v>736</v>
      </c>
      <c r="B166" t="s">
        <v>40</v>
      </c>
      <c r="C166" s="80">
        <v>0.3</v>
      </c>
      <c r="D166" s="78">
        <f>INDEX('Unemployment Rates'!$B$2:$B$96,MATCH(B166,'Unemployment Rates'!$A$2:$A$96,0))</f>
        <v>3.5999999999999997E-2</v>
      </c>
    </row>
    <row r="167" spans="1:4" x14ac:dyDescent="0.3">
      <c r="A167" s="75" t="s">
        <v>737</v>
      </c>
      <c r="B167" t="s">
        <v>40</v>
      </c>
      <c r="C167" s="80">
        <v>0.25</v>
      </c>
      <c r="D167" s="78">
        <f>INDEX('Unemployment Rates'!$B$2:$B$96,MATCH(B167,'Unemployment Rates'!$A$2:$A$96,0))</f>
        <v>3.5999999999999997E-2</v>
      </c>
    </row>
    <row r="168" spans="1:4" x14ac:dyDescent="0.3">
      <c r="A168" s="75" t="s">
        <v>738</v>
      </c>
      <c r="B168" t="s">
        <v>40</v>
      </c>
      <c r="C168" s="80">
        <v>0.3</v>
      </c>
      <c r="D168" s="78">
        <f>INDEX('Unemployment Rates'!$B$2:$B$96,MATCH(B168,'Unemployment Rates'!$A$2:$A$96,0))</f>
        <v>3.5999999999999997E-2</v>
      </c>
    </row>
    <row r="169" spans="1:4" x14ac:dyDescent="0.3">
      <c r="A169" s="75" t="s">
        <v>739</v>
      </c>
      <c r="B169" t="s">
        <v>40</v>
      </c>
      <c r="C169" s="80">
        <v>0.3</v>
      </c>
      <c r="D169" s="78">
        <f>INDEX('Unemployment Rates'!$B$2:$B$96,MATCH(B169,'Unemployment Rates'!$A$2:$A$96,0))</f>
        <v>3.5999999999999997E-2</v>
      </c>
    </row>
    <row r="170" spans="1:4" x14ac:dyDescent="0.3">
      <c r="A170" s="75" t="s">
        <v>740</v>
      </c>
      <c r="B170" t="s">
        <v>40</v>
      </c>
      <c r="C170" s="80">
        <v>0.26</v>
      </c>
      <c r="D170" s="78">
        <f>INDEX('Unemployment Rates'!$B$2:$B$96,MATCH(B170,'Unemployment Rates'!$A$2:$A$96,0))</f>
        <v>3.5999999999999997E-2</v>
      </c>
    </row>
    <row r="171" spans="1:4" x14ac:dyDescent="0.3">
      <c r="A171" s="75" t="s">
        <v>741</v>
      </c>
      <c r="B171" t="s">
        <v>40</v>
      </c>
      <c r="C171" s="80">
        <v>0.28999999999999998</v>
      </c>
      <c r="D171" s="78">
        <f>INDEX('Unemployment Rates'!$B$2:$B$96,MATCH(B171,'Unemployment Rates'!$A$2:$A$96,0))</f>
        <v>3.5999999999999997E-2</v>
      </c>
    </row>
    <row r="172" spans="1:4" x14ac:dyDescent="0.3">
      <c r="A172" s="75" t="s">
        <v>742</v>
      </c>
      <c r="B172" t="s">
        <v>41</v>
      </c>
      <c r="C172" s="80">
        <v>0.1</v>
      </c>
      <c r="D172" s="78">
        <f>INDEX('Unemployment Rates'!$B$2:$B$96,MATCH(B172,'Unemployment Rates'!$A$2:$A$96,0))</f>
        <v>4.4999999999999998E-2</v>
      </c>
    </row>
    <row r="173" spans="1:4" x14ac:dyDescent="0.3">
      <c r="A173" s="75" t="s">
        <v>743</v>
      </c>
      <c r="B173" t="s">
        <v>41</v>
      </c>
      <c r="C173" s="80">
        <v>0.1</v>
      </c>
      <c r="D173" s="78">
        <f>INDEX('Unemployment Rates'!$B$2:$B$96,MATCH(B173,'Unemployment Rates'!$A$2:$A$96,0))</f>
        <v>4.4999999999999998E-2</v>
      </c>
    </row>
    <row r="174" spans="1:4" x14ac:dyDescent="0.3">
      <c r="A174" s="75" t="s">
        <v>745</v>
      </c>
      <c r="B174" t="s">
        <v>42</v>
      </c>
      <c r="C174" s="80">
        <v>0.12</v>
      </c>
      <c r="D174" s="78">
        <f>INDEX('Unemployment Rates'!$B$2:$B$96,MATCH(B174,'Unemployment Rates'!$A$2:$A$96,0))</f>
        <v>4.9000000000000002E-2</v>
      </c>
    </row>
    <row r="175" spans="1:4" x14ac:dyDescent="0.3">
      <c r="A175" s="75" t="s">
        <v>746</v>
      </c>
      <c r="B175" t="s">
        <v>42</v>
      </c>
      <c r="C175" s="80">
        <v>0.15</v>
      </c>
      <c r="D175" s="78">
        <f>INDEX('Unemployment Rates'!$B$2:$B$96,MATCH(B175,'Unemployment Rates'!$A$2:$A$96,0))</f>
        <v>4.9000000000000002E-2</v>
      </c>
    </row>
    <row r="176" spans="1:4" x14ac:dyDescent="0.3">
      <c r="A176" s="75" t="s">
        <v>744</v>
      </c>
      <c r="B176" t="s">
        <v>42</v>
      </c>
      <c r="C176" s="80">
        <v>0.12</v>
      </c>
      <c r="D176" s="78">
        <f>INDEX('Unemployment Rates'!$B$2:$B$96,MATCH(B176,'Unemployment Rates'!$A$2:$A$96,0))</f>
        <v>4.9000000000000002E-2</v>
      </c>
    </row>
    <row r="177" spans="1:4" x14ac:dyDescent="0.3">
      <c r="A177" s="75" t="s">
        <v>747</v>
      </c>
      <c r="B177" t="s">
        <v>42</v>
      </c>
      <c r="C177" s="80">
        <v>0.12</v>
      </c>
      <c r="D177" s="78">
        <f>INDEX('Unemployment Rates'!$B$2:$B$96,MATCH(B177,'Unemployment Rates'!$A$2:$A$96,0))</f>
        <v>4.9000000000000002E-2</v>
      </c>
    </row>
    <row r="178" spans="1:4" x14ac:dyDescent="0.3">
      <c r="A178" s="75" t="s">
        <v>748</v>
      </c>
      <c r="B178" t="s">
        <v>42</v>
      </c>
      <c r="C178" s="80">
        <v>0.16</v>
      </c>
      <c r="D178" s="78">
        <f>INDEX('Unemployment Rates'!$B$2:$B$96,MATCH(B178,'Unemployment Rates'!$A$2:$A$96,0))</f>
        <v>4.9000000000000002E-2</v>
      </c>
    </row>
    <row r="179" spans="1:4" x14ac:dyDescent="0.3">
      <c r="A179" s="75" t="s">
        <v>749</v>
      </c>
      <c r="B179" t="s">
        <v>42</v>
      </c>
      <c r="C179" s="80">
        <v>0.11</v>
      </c>
      <c r="D179" s="78">
        <f>INDEX('Unemployment Rates'!$B$2:$B$96,MATCH(B179,'Unemployment Rates'!$A$2:$A$96,0))</f>
        <v>4.9000000000000002E-2</v>
      </c>
    </row>
    <row r="180" spans="1:4" x14ac:dyDescent="0.3">
      <c r="A180" s="75" t="s">
        <v>750</v>
      </c>
      <c r="B180" t="s">
        <v>42</v>
      </c>
      <c r="C180" s="80">
        <v>0.1</v>
      </c>
      <c r="D180" s="78">
        <f>INDEX('Unemployment Rates'!$B$2:$B$96,MATCH(B180,'Unemployment Rates'!$A$2:$A$96,0))</f>
        <v>4.9000000000000002E-2</v>
      </c>
    </row>
    <row r="181" spans="1:4" x14ac:dyDescent="0.3">
      <c r="A181" s="75" t="s">
        <v>751</v>
      </c>
      <c r="B181" t="s">
        <v>42</v>
      </c>
      <c r="C181" s="80">
        <v>0.12</v>
      </c>
      <c r="D181" s="78">
        <f>INDEX('Unemployment Rates'!$B$2:$B$96,MATCH(B181,'Unemployment Rates'!$A$2:$A$96,0))</f>
        <v>4.9000000000000002E-2</v>
      </c>
    </row>
    <row r="182" spans="1:4" x14ac:dyDescent="0.3">
      <c r="A182" s="75" t="s">
        <v>752</v>
      </c>
      <c r="B182" t="s">
        <v>42</v>
      </c>
      <c r="C182" s="80">
        <v>0.1</v>
      </c>
      <c r="D182" s="78">
        <f>INDEX('Unemployment Rates'!$B$2:$B$96,MATCH(B182,'Unemployment Rates'!$A$2:$A$96,0))</f>
        <v>4.9000000000000002E-2</v>
      </c>
    </row>
    <row r="183" spans="1:4" x14ac:dyDescent="0.3">
      <c r="A183" s="75" t="s">
        <v>753</v>
      </c>
      <c r="B183" t="s">
        <v>42</v>
      </c>
      <c r="C183" s="80">
        <v>0.1</v>
      </c>
      <c r="D183" s="78">
        <f>INDEX('Unemployment Rates'!$B$2:$B$96,MATCH(B183,'Unemployment Rates'!$A$2:$A$96,0))</f>
        <v>4.9000000000000002E-2</v>
      </c>
    </row>
    <row r="184" spans="1:4" x14ac:dyDescent="0.3">
      <c r="A184" s="75" t="s">
        <v>755</v>
      </c>
      <c r="B184" t="s">
        <v>43</v>
      </c>
      <c r="C184" s="80">
        <v>0.18</v>
      </c>
      <c r="D184" s="78">
        <f>INDEX('Unemployment Rates'!$B$2:$B$96,MATCH(B184,'Unemployment Rates'!$A$2:$A$96,0))</f>
        <v>4.2000000000000003E-2</v>
      </c>
    </row>
    <row r="185" spans="1:4" x14ac:dyDescent="0.3">
      <c r="A185" s="75" t="s">
        <v>754</v>
      </c>
      <c r="B185" t="s">
        <v>43</v>
      </c>
      <c r="C185" s="80">
        <v>0.16</v>
      </c>
      <c r="D185" s="78">
        <f>INDEX('Unemployment Rates'!$B$2:$B$96,MATCH(B185,'Unemployment Rates'!$A$2:$A$96,0))</f>
        <v>4.2000000000000003E-2</v>
      </c>
    </row>
    <row r="186" spans="1:4" x14ac:dyDescent="0.3">
      <c r="A186" s="75" t="s">
        <v>756</v>
      </c>
      <c r="B186" t="s">
        <v>43</v>
      </c>
      <c r="C186" s="80">
        <v>0.22</v>
      </c>
      <c r="D186" s="78">
        <f>INDEX('Unemployment Rates'!$B$2:$B$96,MATCH(B186,'Unemployment Rates'!$A$2:$A$96,0))</f>
        <v>4.2000000000000003E-2</v>
      </c>
    </row>
    <row r="187" spans="1:4" x14ac:dyDescent="0.3">
      <c r="A187" s="75" t="s">
        <v>757</v>
      </c>
      <c r="B187" t="s">
        <v>43</v>
      </c>
      <c r="C187" s="80">
        <v>0.12</v>
      </c>
      <c r="D187" s="78">
        <f>INDEX('Unemployment Rates'!$B$2:$B$96,MATCH(B187,'Unemployment Rates'!$A$2:$A$96,0))</f>
        <v>4.2000000000000003E-2</v>
      </c>
    </row>
    <row r="188" spans="1:4" x14ac:dyDescent="0.3">
      <c r="A188" s="75" t="s">
        <v>759</v>
      </c>
      <c r="B188" t="s">
        <v>44</v>
      </c>
      <c r="C188" s="80">
        <v>0.19</v>
      </c>
      <c r="D188" s="78">
        <f>INDEX('Unemployment Rates'!$B$2:$B$96,MATCH(B188,'Unemployment Rates'!$A$2:$A$96,0))</f>
        <v>4.1000000000000002E-2</v>
      </c>
    </row>
    <row r="189" spans="1:4" x14ac:dyDescent="0.3">
      <c r="A189" s="75" t="s">
        <v>760</v>
      </c>
      <c r="B189" t="s">
        <v>44</v>
      </c>
      <c r="C189" s="80">
        <v>0.23</v>
      </c>
      <c r="D189" s="78">
        <f>INDEX('Unemployment Rates'!$B$2:$B$96,MATCH(B189,'Unemployment Rates'!$A$2:$A$96,0))</f>
        <v>4.1000000000000002E-2</v>
      </c>
    </row>
    <row r="190" spans="1:4" x14ac:dyDescent="0.3">
      <c r="A190" s="75" t="s">
        <v>758</v>
      </c>
      <c r="B190" t="s">
        <v>44</v>
      </c>
      <c r="C190" s="80">
        <v>0.18</v>
      </c>
      <c r="D190" s="78">
        <f>INDEX('Unemployment Rates'!$B$2:$B$96,MATCH(B190,'Unemployment Rates'!$A$2:$A$96,0))</f>
        <v>4.1000000000000002E-2</v>
      </c>
    </row>
    <row r="191" spans="1:4" x14ac:dyDescent="0.3">
      <c r="A191" s="75" t="s">
        <v>761</v>
      </c>
      <c r="B191" t="s">
        <v>44</v>
      </c>
      <c r="C191" s="80">
        <v>0.23</v>
      </c>
      <c r="D191" s="78">
        <f>INDEX('Unemployment Rates'!$B$2:$B$96,MATCH(B191,'Unemployment Rates'!$A$2:$A$96,0))</f>
        <v>4.1000000000000002E-2</v>
      </c>
    </row>
    <row r="192" spans="1:4" x14ac:dyDescent="0.3">
      <c r="A192" s="75" t="s">
        <v>762</v>
      </c>
      <c r="B192" t="s">
        <v>44</v>
      </c>
      <c r="C192" s="80">
        <v>0.14000000000000001</v>
      </c>
      <c r="D192" s="78">
        <f>INDEX('Unemployment Rates'!$B$2:$B$96,MATCH(B192,'Unemployment Rates'!$A$2:$A$96,0))</f>
        <v>4.1000000000000002E-2</v>
      </c>
    </row>
    <row r="193" spans="1:4" x14ac:dyDescent="0.3">
      <c r="A193" s="75" t="s">
        <v>763</v>
      </c>
      <c r="B193" t="s">
        <v>44</v>
      </c>
      <c r="C193" s="80">
        <v>0.18</v>
      </c>
      <c r="D193" s="78">
        <f>INDEX('Unemployment Rates'!$B$2:$B$96,MATCH(B193,'Unemployment Rates'!$A$2:$A$96,0))</f>
        <v>4.1000000000000002E-2</v>
      </c>
    </row>
    <row r="194" spans="1:4" x14ac:dyDescent="0.3">
      <c r="A194" s="75" t="s">
        <v>765</v>
      </c>
      <c r="B194" t="s">
        <v>45</v>
      </c>
      <c r="C194" s="80">
        <v>0.1</v>
      </c>
      <c r="D194" s="78">
        <f>INDEX('Unemployment Rates'!$B$2:$B$96,MATCH(B194,'Unemployment Rates'!$A$2:$A$96,0))</f>
        <v>4.9000000000000002E-2</v>
      </c>
    </row>
    <row r="195" spans="1:4" x14ac:dyDescent="0.3">
      <c r="A195" s="75" t="s">
        <v>764</v>
      </c>
      <c r="B195" t="s">
        <v>45</v>
      </c>
      <c r="C195" s="80">
        <v>0.12</v>
      </c>
      <c r="D195" s="78">
        <f>INDEX('Unemployment Rates'!$B$2:$B$96,MATCH(B195,'Unemployment Rates'!$A$2:$A$96,0))</f>
        <v>4.9000000000000002E-2</v>
      </c>
    </row>
    <row r="196" spans="1:4" x14ac:dyDescent="0.3">
      <c r="A196" s="75" t="s">
        <v>766</v>
      </c>
      <c r="B196" t="s">
        <v>45</v>
      </c>
      <c r="C196" s="80">
        <v>0.14000000000000001</v>
      </c>
      <c r="D196" s="78">
        <f>INDEX('Unemployment Rates'!$B$2:$B$96,MATCH(B196,'Unemployment Rates'!$A$2:$A$96,0))</f>
        <v>4.9000000000000002E-2</v>
      </c>
    </row>
    <row r="197" spans="1:4" x14ac:dyDescent="0.3">
      <c r="A197" s="75" t="s">
        <v>767</v>
      </c>
      <c r="B197" t="s">
        <v>46</v>
      </c>
      <c r="C197" s="80">
        <v>0.18</v>
      </c>
      <c r="D197" s="78">
        <f>INDEX('Unemployment Rates'!$B$2:$B$96,MATCH(B197,'Unemployment Rates'!$A$2:$A$96,0))</f>
        <v>3.9E-2</v>
      </c>
    </row>
    <row r="198" spans="1:4" x14ac:dyDescent="0.3">
      <c r="A198" s="75" t="s">
        <v>768</v>
      </c>
      <c r="B198" t="s">
        <v>46</v>
      </c>
      <c r="C198" s="80">
        <v>0.17</v>
      </c>
      <c r="D198" s="78">
        <f>INDEX('Unemployment Rates'!$B$2:$B$96,MATCH(B198,'Unemployment Rates'!$A$2:$A$96,0))</f>
        <v>3.9E-2</v>
      </c>
    </row>
    <row r="199" spans="1:4" x14ac:dyDescent="0.3">
      <c r="A199" s="75" t="s">
        <v>769</v>
      </c>
      <c r="B199" t="s">
        <v>46</v>
      </c>
      <c r="C199" s="80">
        <v>0.27</v>
      </c>
      <c r="D199" s="78">
        <f>INDEX('Unemployment Rates'!$B$2:$B$96,MATCH(B199,'Unemployment Rates'!$A$2:$A$96,0))</f>
        <v>3.9E-2</v>
      </c>
    </row>
    <row r="200" spans="1:4" x14ac:dyDescent="0.3">
      <c r="A200" s="75" t="s">
        <v>770</v>
      </c>
      <c r="B200" t="s">
        <v>46</v>
      </c>
      <c r="C200" s="80">
        <v>0.16</v>
      </c>
      <c r="D200" s="78">
        <f>INDEX('Unemployment Rates'!$B$2:$B$96,MATCH(B200,'Unemployment Rates'!$A$2:$A$96,0))</f>
        <v>3.9E-2</v>
      </c>
    </row>
    <row r="201" spans="1:4" x14ac:dyDescent="0.3">
      <c r="A201" s="75" t="s">
        <v>772</v>
      </c>
      <c r="B201" t="s">
        <v>47</v>
      </c>
      <c r="C201" s="80">
        <v>0.12</v>
      </c>
      <c r="D201" s="78">
        <f>INDEX('Unemployment Rates'!$B$2:$B$96,MATCH(B201,'Unemployment Rates'!$A$2:$A$96,0))</f>
        <v>3.9E-2</v>
      </c>
    </row>
    <row r="202" spans="1:4" x14ac:dyDescent="0.3">
      <c r="A202" s="75" t="s">
        <v>773</v>
      </c>
      <c r="B202" t="s">
        <v>47</v>
      </c>
      <c r="C202" s="80">
        <v>0.13</v>
      </c>
      <c r="D202" s="78">
        <f>INDEX('Unemployment Rates'!$B$2:$B$96,MATCH(B202,'Unemployment Rates'!$A$2:$A$96,0))</f>
        <v>3.9E-2</v>
      </c>
    </row>
    <row r="203" spans="1:4" x14ac:dyDescent="0.3">
      <c r="A203" s="75" t="s">
        <v>771</v>
      </c>
      <c r="B203" t="s">
        <v>47</v>
      </c>
      <c r="C203" s="80">
        <v>0.18</v>
      </c>
      <c r="D203" s="78">
        <f>INDEX('Unemployment Rates'!$B$2:$B$96,MATCH(B203,'Unemployment Rates'!$A$2:$A$96,0))</f>
        <v>3.9E-2</v>
      </c>
    </row>
    <row r="204" spans="1:4" x14ac:dyDescent="0.3">
      <c r="A204" s="75" t="s">
        <v>774</v>
      </c>
      <c r="B204" t="s">
        <v>47</v>
      </c>
      <c r="C204" s="80">
        <v>0.14000000000000001</v>
      </c>
      <c r="D204" s="78">
        <f>INDEX('Unemployment Rates'!$B$2:$B$96,MATCH(B204,'Unemployment Rates'!$A$2:$A$96,0))</f>
        <v>3.9E-2</v>
      </c>
    </row>
    <row r="205" spans="1:4" x14ac:dyDescent="0.3">
      <c r="A205" s="75" t="s">
        <v>775</v>
      </c>
      <c r="B205" t="s">
        <v>47</v>
      </c>
      <c r="C205" s="80">
        <v>0.16</v>
      </c>
      <c r="D205" s="78">
        <f>INDEX('Unemployment Rates'!$B$2:$B$96,MATCH(B205,'Unemployment Rates'!$A$2:$A$96,0))</f>
        <v>3.9E-2</v>
      </c>
    </row>
    <row r="206" spans="1:4" x14ac:dyDescent="0.3">
      <c r="A206" s="75" t="s">
        <v>777</v>
      </c>
      <c r="B206" t="s">
        <v>48</v>
      </c>
      <c r="C206" s="80">
        <v>0.25</v>
      </c>
      <c r="D206" s="78">
        <f>INDEX('Unemployment Rates'!$B$2:$B$96,MATCH(B206,'Unemployment Rates'!$A$2:$A$96,0))</f>
        <v>0.03</v>
      </c>
    </row>
    <row r="207" spans="1:4" x14ac:dyDescent="0.3">
      <c r="A207" s="75" t="s">
        <v>776</v>
      </c>
      <c r="B207" t="s">
        <v>48</v>
      </c>
      <c r="C207" s="80">
        <v>0.24</v>
      </c>
      <c r="D207" s="78">
        <f>INDEX('Unemployment Rates'!$B$2:$B$96,MATCH(B207,'Unemployment Rates'!$A$2:$A$96,0))</f>
        <v>0.03</v>
      </c>
    </row>
    <row r="208" spans="1:4" x14ac:dyDescent="0.3">
      <c r="A208" s="75" t="s">
        <v>779</v>
      </c>
      <c r="B208" t="s">
        <v>49</v>
      </c>
      <c r="C208" s="80">
        <v>0.12</v>
      </c>
      <c r="D208" s="78">
        <f>INDEX('Unemployment Rates'!$B$2:$B$96,MATCH(B208,'Unemployment Rates'!$A$2:$A$96,0))</f>
        <v>4.5999999999999999E-2</v>
      </c>
    </row>
    <row r="209" spans="1:4" x14ac:dyDescent="0.3">
      <c r="A209" s="75" t="s">
        <v>778</v>
      </c>
      <c r="B209" t="s">
        <v>49</v>
      </c>
      <c r="C209" s="80">
        <v>0.17</v>
      </c>
      <c r="D209" s="78">
        <f>INDEX('Unemployment Rates'!$B$2:$B$96,MATCH(B209,'Unemployment Rates'!$A$2:$A$96,0))</f>
        <v>4.5999999999999999E-2</v>
      </c>
    </row>
    <row r="210" spans="1:4" x14ac:dyDescent="0.3">
      <c r="A210" s="75" t="s">
        <v>780</v>
      </c>
      <c r="B210" t="s">
        <v>49</v>
      </c>
      <c r="C210" s="80">
        <v>0.18</v>
      </c>
      <c r="D210" s="78">
        <f>INDEX('Unemployment Rates'!$B$2:$B$96,MATCH(B210,'Unemployment Rates'!$A$2:$A$96,0))</f>
        <v>4.5999999999999999E-2</v>
      </c>
    </row>
    <row r="211" spans="1:4" x14ac:dyDescent="0.3">
      <c r="A211" s="75" t="s">
        <v>781</v>
      </c>
      <c r="B211" t="s">
        <v>50</v>
      </c>
      <c r="C211" s="80">
        <v>0.23</v>
      </c>
      <c r="D211" s="78">
        <f>INDEX('Unemployment Rates'!$B$2:$B$96,MATCH(B211,'Unemployment Rates'!$A$2:$A$96,0))</f>
        <v>3.5000000000000003E-2</v>
      </c>
    </row>
    <row r="212" spans="1:4" x14ac:dyDescent="0.3">
      <c r="A212" s="75" t="s">
        <v>782</v>
      </c>
      <c r="B212" t="s">
        <v>50</v>
      </c>
      <c r="C212" s="80">
        <v>0.24</v>
      </c>
      <c r="D212" s="78">
        <f>INDEX('Unemployment Rates'!$B$2:$B$96,MATCH(B212,'Unemployment Rates'!$A$2:$A$96,0))</f>
        <v>3.5000000000000003E-2</v>
      </c>
    </row>
    <row r="213" spans="1:4" x14ac:dyDescent="0.3">
      <c r="A213" s="75" t="s">
        <v>783</v>
      </c>
      <c r="B213" t="s">
        <v>50</v>
      </c>
      <c r="C213" s="80">
        <v>0.24</v>
      </c>
      <c r="D213" s="78">
        <f>INDEX('Unemployment Rates'!$B$2:$B$96,MATCH(B213,'Unemployment Rates'!$A$2:$A$96,0))</f>
        <v>3.5000000000000003E-2</v>
      </c>
    </row>
    <row r="214" spans="1:4" x14ac:dyDescent="0.3">
      <c r="A214" s="75" t="s">
        <v>784</v>
      </c>
      <c r="B214" t="s">
        <v>50</v>
      </c>
      <c r="C214" s="80">
        <v>0.23</v>
      </c>
      <c r="D214" s="78">
        <f>INDEX('Unemployment Rates'!$B$2:$B$96,MATCH(B214,'Unemployment Rates'!$A$2:$A$96,0))</f>
        <v>3.5000000000000003E-2</v>
      </c>
    </row>
    <row r="215" spans="1:4" x14ac:dyDescent="0.3">
      <c r="A215" s="75" t="s">
        <v>786</v>
      </c>
      <c r="B215" t="s">
        <v>51</v>
      </c>
      <c r="C215" s="80">
        <v>0.12</v>
      </c>
      <c r="D215" s="78">
        <f>INDEX('Unemployment Rates'!$B$2:$B$96,MATCH(B215,'Unemployment Rates'!$A$2:$A$96,0))</f>
        <v>4.1000000000000002E-2</v>
      </c>
    </row>
    <row r="216" spans="1:4" x14ac:dyDescent="0.3">
      <c r="A216" s="75" t="s">
        <v>785</v>
      </c>
      <c r="B216" t="s">
        <v>51</v>
      </c>
      <c r="C216" s="80">
        <v>0.15</v>
      </c>
      <c r="D216" s="78">
        <f>INDEX('Unemployment Rates'!$B$2:$B$96,MATCH(B216,'Unemployment Rates'!$A$2:$A$96,0))</f>
        <v>4.1000000000000002E-2</v>
      </c>
    </row>
    <row r="217" spans="1:4" x14ac:dyDescent="0.3">
      <c r="A217" s="75" t="s">
        <v>788</v>
      </c>
      <c r="B217" t="s">
        <v>52</v>
      </c>
      <c r="C217" s="80">
        <v>0.28999999999999998</v>
      </c>
      <c r="D217" s="78">
        <f>INDEX('Unemployment Rates'!$B$2:$B$96,MATCH(B217,'Unemployment Rates'!$A$2:$A$96,0))</f>
        <v>3.7999999999999999E-2</v>
      </c>
    </row>
    <row r="218" spans="1:4" x14ac:dyDescent="0.3">
      <c r="A218" s="75" t="s">
        <v>789</v>
      </c>
      <c r="B218" t="s">
        <v>52</v>
      </c>
      <c r="C218" s="80">
        <v>0.25</v>
      </c>
      <c r="D218" s="78">
        <f>INDEX('Unemployment Rates'!$B$2:$B$96,MATCH(B218,'Unemployment Rates'!$A$2:$A$96,0))</f>
        <v>3.7999999999999999E-2</v>
      </c>
    </row>
    <row r="219" spans="1:4" x14ac:dyDescent="0.3">
      <c r="A219" s="75" t="s">
        <v>790</v>
      </c>
      <c r="B219" t="s">
        <v>52</v>
      </c>
      <c r="C219" s="80">
        <v>0.21</v>
      </c>
      <c r="D219" s="78">
        <f>INDEX('Unemployment Rates'!$B$2:$B$96,MATCH(B219,'Unemployment Rates'!$A$2:$A$96,0))</f>
        <v>3.7999999999999999E-2</v>
      </c>
    </row>
    <row r="220" spans="1:4" x14ac:dyDescent="0.3">
      <c r="A220" s="75" t="s">
        <v>787</v>
      </c>
      <c r="B220" t="s">
        <v>52</v>
      </c>
      <c r="C220" s="80">
        <v>0.23</v>
      </c>
      <c r="D220" s="78">
        <f>INDEX('Unemployment Rates'!$B$2:$B$96,MATCH(B220,'Unemployment Rates'!$A$2:$A$96,0))</f>
        <v>3.7999999999999999E-2</v>
      </c>
    </row>
    <row r="221" spans="1:4" x14ac:dyDescent="0.3">
      <c r="A221" s="75" t="s">
        <v>791</v>
      </c>
      <c r="B221" t="s">
        <v>52</v>
      </c>
      <c r="C221" s="80">
        <v>0.25</v>
      </c>
      <c r="D221" s="78">
        <f>INDEX('Unemployment Rates'!$B$2:$B$96,MATCH(B221,'Unemployment Rates'!$A$2:$A$96,0))</f>
        <v>3.7999999999999999E-2</v>
      </c>
    </row>
    <row r="222" spans="1:4" x14ac:dyDescent="0.3">
      <c r="A222" s="75" t="s">
        <v>792</v>
      </c>
      <c r="B222" t="s">
        <v>52</v>
      </c>
      <c r="C222" s="80">
        <v>0.21</v>
      </c>
      <c r="D222" s="78">
        <f>INDEX('Unemployment Rates'!$B$2:$B$96,MATCH(B222,'Unemployment Rates'!$A$2:$A$96,0))</f>
        <v>3.7999999999999999E-2</v>
      </c>
    </row>
    <row r="223" spans="1:4" x14ac:dyDescent="0.3">
      <c r="A223" s="75" t="s">
        <v>793</v>
      </c>
      <c r="B223" t="s">
        <v>53</v>
      </c>
      <c r="C223" s="80">
        <v>0.19</v>
      </c>
      <c r="D223" s="78">
        <f>INDEX('Unemployment Rates'!$B$2:$B$96,MATCH(B223,'Unemployment Rates'!$A$2:$A$96,0))</f>
        <v>3.4000000000000002E-2</v>
      </c>
    </row>
    <row r="224" spans="1:4" x14ac:dyDescent="0.3">
      <c r="A224" s="75" t="s">
        <v>794</v>
      </c>
      <c r="B224" t="s">
        <v>53</v>
      </c>
      <c r="C224" s="80">
        <v>0.13</v>
      </c>
      <c r="D224" s="78">
        <f>INDEX('Unemployment Rates'!$B$2:$B$96,MATCH(B224,'Unemployment Rates'!$A$2:$A$96,0))</f>
        <v>3.4000000000000002E-2</v>
      </c>
    </row>
    <row r="225" spans="1:4" x14ac:dyDescent="0.3">
      <c r="A225" s="75" t="s">
        <v>796</v>
      </c>
      <c r="B225" t="s">
        <v>54</v>
      </c>
      <c r="C225" s="80">
        <v>0.3</v>
      </c>
      <c r="D225" s="78">
        <f>INDEX('Unemployment Rates'!$B$2:$B$96,MATCH(B225,'Unemployment Rates'!$A$2:$A$96,0))</f>
        <v>0.03</v>
      </c>
    </row>
    <row r="226" spans="1:4" x14ac:dyDescent="0.3">
      <c r="A226" s="75" t="s">
        <v>795</v>
      </c>
      <c r="B226" t="s">
        <v>54</v>
      </c>
      <c r="C226" s="80">
        <v>0.25</v>
      </c>
      <c r="D226" s="78">
        <f>INDEX('Unemployment Rates'!$B$2:$B$96,MATCH(B226,'Unemployment Rates'!$A$2:$A$96,0))</f>
        <v>0.03</v>
      </c>
    </row>
    <row r="227" spans="1:4" x14ac:dyDescent="0.3">
      <c r="A227" s="75" t="s">
        <v>797</v>
      </c>
      <c r="B227" t="s">
        <v>54</v>
      </c>
      <c r="C227" s="80">
        <v>0.22</v>
      </c>
      <c r="D227" s="78">
        <f>INDEX('Unemployment Rates'!$B$2:$B$96,MATCH(B227,'Unemployment Rates'!$A$2:$A$96,0))</f>
        <v>0.03</v>
      </c>
    </row>
    <row r="228" spans="1:4" x14ac:dyDescent="0.3">
      <c r="A228" s="75" t="s">
        <v>798</v>
      </c>
      <c r="B228" t="s">
        <v>55</v>
      </c>
      <c r="C228" s="80">
        <v>0.1</v>
      </c>
      <c r="D228" s="78">
        <f>INDEX('Unemployment Rates'!$B$2:$B$96,MATCH(B228,'Unemployment Rates'!$A$2:$A$96,0))</f>
        <v>5.0999999999999997E-2</v>
      </c>
    </row>
    <row r="229" spans="1:4" x14ac:dyDescent="0.3">
      <c r="A229" s="75" t="s">
        <v>799</v>
      </c>
      <c r="B229" t="s">
        <v>55</v>
      </c>
      <c r="C229" s="80">
        <v>0.1</v>
      </c>
      <c r="D229" s="78">
        <f>INDEX('Unemployment Rates'!$B$2:$B$96,MATCH(B229,'Unemployment Rates'!$A$2:$A$96,0))</f>
        <v>5.0999999999999997E-2</v>
      </c>
    </row>
    <row r="230" spans="1:4" x14ac:dyDescent="0.3">
      <c r="A230" s="75" t="s">
        <v>800</v>
      </c>
      <c r="B230" t="s">
        <v>55</v>
      </c>
      <c r="C230" s="80">
        <v>0.1</v>
      </c>
      <c r="D230" s="78">
        <f>INDEX('Unemployment Rates'!$B$2:$B$96,MATCH(B230,'Unemployment Rates'!$A$2:$A$96,0))</f>
        <v>5.0999999999999997E-2</v>
      </c>
    </row>
    <row r="231" spans="1:4" x14ac:dyDescent="0.3">
      <c r="A231" s="75" t="s">
        <v>802</v>
      </c>
      <c r="B231" t="s">
        <v>56</v>
      </c>
      <c r="C231" s="80">
        <v>0.1</v>
      </c>
      <c r="D231" s="78">
        <f>INDEX('Unemployment Rates'!$B$2:$B$96,MATCH(B231,'Unemployment Rates'!$A$2:$A$96,0))</f>
        <v>5.1999999999999998E-2</v>
      </c>
    </row>
    <row r="232" spans="1:4" x14ac:dyDescent="0.3">
      <c r="A232" s="75" t="s">
        <v>803</v>
      </c>
      <c r="B232" t="s">
        <v>56</v>
      </c>
      <c r="C232" s="80">
        <v>0.11</v>
      </c>
      <c r="D232" s="78">
        <f>INDEX('Unemployment Rates'!$B$2:$B$96,MATCH(B232,'Unemployment Rates'!$A$2:$A$96,0))</f>
        <v>5.1999999999999998E-2</v>
      </c>
    </row>
    <row r="233" spans="1:4" x14ac:dyDescent="0.3">
      <c r="A233" s="75" t="s">
        <v>804</v>
      </c>
      <c r="B233" t="s">
        <v>56</v>
      </c>
      <c r="C233" s="80">
        <v>0.1</v>
      </c>
      <c r="D233" s="78">
        <f>INDEX('Unemployment Rates'!$B$2:$B$96,MATCH(B233,'Unemployment Rates'!$A$2:$A$96,0))</f>
        <v>5.1999999999999998E-2</v>
      </c>
    </row>
    <row r="234" spans="1:4" x14ac:dyDescent="0.3">
      <c r="A234" s="75" t="s">
        <v>801</v>
      </c>
      <c r="B234" t="s">
        <v>56</v>
      </c>
      <c r="C234" s="80">
        <v>0.11</v>
      </c>
      <c r="D234" s="78">
        <f>INDEX('Unemployment Rates'!$B$2:$B$96,MATCH(B234,'Unemployment Rates'!$A$2:$A$96,0))</f>
        <v>5.1999999999999998E-2</v>
      </c>
    </row>
    <row r="235" spans="1:4" x14ac:dyDescent="0.3">
      <c r="A235" s="75" t="s">
        <v>805</v>
      </c>
      <c r="B235" t="s">
        <v>56</v>
      </c>
      <c r="C235" s="80">
        <v>0.1</v>
      </c>
      <c r="D235" s="78">
        <f>INDEX('Unemployment Rates'!$B$2:$B$96,MATCH(B235,'Unemployment Rates'!$A$2:$A$96,0))</f>
        <v>5.1999999999999998E-2</v>
      </c>
    </row>
    <row r="236" spans="1:4" x14ac:dyDescent="0.3">
      <c r="A236" s="75" t="s">
        <v>807</v>
      </c>
      <c r="B236" t="s">
        <v>57</v>
      </c>
      <c r="C236" s="80">
        <v>0.26</v>
      </c>
      <c r="D236" s="78">
        <f>INDEX('Unemployment Rates'!$B$2:$B$96,MATCH(B236,'Unemployment Rates'!$A$2:$A$96,0))</f>
        <v>3.6999999999999998E-2</v>
      </c>
    </row>
    <row r="237" spans="1:4" x14ac:dyDescent="0.3">
      <c r="A237" s="75" t="s">
        <v>806</v>
      </c>
      <c r="B237" t="s">
        <v>57</v>
      </c>
      <c r="C237" s="80">
        <v>0.2</v>
      </c>
      <c r="D237" s="78">
        <f>INDEX('Unemployment Rates'!$B$2:$B$96,MATCH(B237,'Unemployment Rates'!$A$2:$A$96,0))</f>
        <v>3.6999999999999998E-2</v>
      </c>
    </row>
    <row r="238" spans="1:4" x14ac:dyDescent="0.3">
      <c r="A238" s="75" t="s">
        <v>808</v>
      </c>
      <c r="B238" t="s">
        <v>57</v>
      </c>
      <c r="C238" s="80">
        <v>0.13</v>
      </c>
      <c r="D238" s="78">
        <f>INDEX('Unemployment Rates'!$B$2:$B$96,MATCH(B238,'Unemployment Rates'!$A$2:$A$96,0))</f>
        <v>3.6999999999999998E-2</v>
      </c>
    </row>
    <row r="239" spans="1:4" x14ac:dyDescent="0.3">
      <c r="A239" s="75" t="s">
        <v>809</v>
      </c>
      <c r="B239" t="s">
        <v>57</v>
      </c>
      <c r="C239" s="80">
        <v>0.22</v>
      </c>
      <c r="D239" s="78">
        <f>INDEX('Unemployment Rates'!$B$2:$B$96,MATCH(B239,'Unemployment Rates'!$A$2:$A$96,0))</f>
        <v>3.6999999999999998E-2</v>
      </c>
    </row>
    <row r="240" spans="1:4" x14ac:dyDescent="0.3">
      <c r="A240" s="76" t="s">
        <v>376</v>
      </c>
      <c r="B240" t="s">
        <v>57</v>
      </c>
      <c r="C240" s="80">
        <v>0.19</v>
      </c>
      <c r="D240" s="78">
        <f>INDEX('Unemployment Rates'!$B$2:$B$96,MATCH(B240,'Unemployment Rates'!$A$2:$A$96,0))</f>
        <v>3.6999999999999998E-2</v>
      </c>
    </row>
    <row r="241" spans="1:4" x14ac:dyDescent="0.3">
      <c r="A241" s="75" t="s">
        <v>811</v>
      </c>
      <c r="B241" t="s">
        <v>58</v>
      </c>
      <c r="C241" s="80">
        <v>0.14000000000000001</v>
      </c>
      <c r="D241" s="78">
        <f>INDEX('Unemployment Rates'!$B$2:$B$96,MATCH(B241,'Unemployment Rates'!$A$2:$A$96,0))</f>
        <v>3.9E-2</v>
      </c>
    </row>
    <row r="242" spans="1:4" x14ac:dyDescent="0.3">
      <c r="A242" s="75" t="s">
        <v>810</v>
      </c>
      <c r="B242" t="s">
        <v>58</v>
      </c>
      <c r="C242" s="80">
        <v>0.19</v>
      </c>
      <c r="D242" s="78">
        <f>INDEX('Unemployment Rates'!$B$2:$B$96,MATCH(B242,'Unemployment Rates'!$A$2:$A$96,0))</f>
        <v>3.9E-2</v>
      </c>
    </row>
    <row r="243" spans="1:4" x14ac:dyDescent="0.3">
      <c r="A243" s="75" t="s">
        <v>813</v>
      </c>
      <c r="B243" t="s">
        <v>59</v>
      </c>
      <c r="C243" s="80">
        <v>0.21</v>
      </c>
      <c r="D243" s="78">
        <f>INDEX('Unemployment Rates'!$B$2:$B$96,MATCH(B243,'Unemployment Rates'!$A$2:$A$96,0))</f>
        <v>3.5000000000000003E-2</v>
      </c>
    </row>
    <row r="244" spans="1:4" x14ac:dyDescent="0.3">
      <c r="A244" s="75" t="s">
        <v>812</v>
      </c>
      <c r="B244" t="s">
        <v>59</v>
      </c>
      <c r="C244" s="80">
        <v>0.24</v>
      </c>
      <c r="D244" s="78">
        <f>INDEX('Unemployment Rates'!$B$2:$B$96,MATCH(B244,'Unemployment Rates'!$A$2:$A$96,0))</f>
        <v>3.5000000000000003E-2</v>
      </c>
    </row>
    <row r="245" spans="1:4" x14ac:dyDescent="0.3">
      <c r="A245" s="75" t="s">
        <v>814</v>
      </c>
      <c r="B245" t="s">
        <v>59</v>
      </c>
      <c r="C245" s="80">
        <v>0.22</v>
      </c>
      <c r="D245" s="78">
        <f>INDEX('Unemployment Rates'!$B$2:$B$96,MATCH(B245,'Unemployment Rates'!$A$2:$A$96,0))</f>
        <v>3.5000000000000003E-2</v>
      </c>
    </row>
    <row r="246" spans="1:4" x14ac:dyDescent="0.3">
      <c r="A246" s="75" t="s">
        <v>816</v>
      </c>
      <c r="B246" t="s">
        <v>60</v>
      </c>
      <c r="C246" s="80">
        <v>0.26</v>
      </c>
      <c r="D246" s="78">
        <f>INDEX('Unemployment Rates'!$B$2:$B$96,MATCH(B246,'Unemployment Rates'!$A$2:$A$96,0))</f>
        <v>3.3000000000000002E-2</v>
      </c>
    </row>
    <row r="247" spans="1:4" x14ac:dyDescent="0.3">
      <c r="A247" s="75" t="s">
        <v>817</v>
      </c>
      <c r="B247" t="s">
        <v>60</v>
      </c>
      <c r="C247" s="80">
        <v>0.2</v>
      </c>
      <c r="D247" s="78">
        <f>INDEX('Unemployment Rates'!$B$2:$B$96,MATCH(B247,'Unemployment Rates'!$A$2:$A$96,0))</f>
        <v>3.3000000000000002E-2</v>
      </c>
    </row>
    <row r="248" spans="1:4" x14ac:dyDescent="0.3">
      <c r="A248" s="76" t="s">
        <v>284</v>
      </c>
      <c r="B248" t="s">
        <v>60</v>
      </c>
      <c r="C248" s="80">
        <v>0.23</v>
      </c>
      <c r="D248" s="78">
        <f>INDEX('Unemployment Rates'!$B$2:$B$96,MATCH(B248,'Unemployment Rates'!$A$2:$A$96,0))</f>
        <v>3.3000000000000002E-2</v>
      </c>
    </row>
    <row r="249" spans="1:4" x14ac:dyDescent="0.3">
      <c r="A249" s="75" t="s">
        <v>815</v>
      </c>
      <c r="B249" t="s">
        <v>60</v>
      </c>
      <c r="C249" s="80">
        <v>0.26</v>
      </c>
      <c r="D249" s="78">
        <f>INDEX('Unemployment Rates'!$B$2:$B$96,MATCH(B249,'Unemployment Rates'!$A$2:$A$96,0))</f>
        <v>3.3000000000000002E-2</v>
      </c>
    </row>
    <row r="250" spans="1:4" x14ac:dyDescent="0.3">
      <c r="A250" s="75" t="s">
        <v>818</v>
      </c>
      <c r="B250" t="s">
        <v>60</v>
      </c>
      <c r="C250" s="80">
        <v>0.25</v>
      </c>
      <c r="D250" s="78">
        <f>INDEX('Unemployment Rates'!$B$2:$B$96,MATCH(B250,'Unemployment Rates'!$A$2:$A$96,0))</f>
        <v>3.3000000000000002E-2</v>
      </c>
    </row>
    <row r="251" spans="1:4" x14ac:dyDescent="0.3">
      <c r="A251" s="75" t="s">
        <v>820</v>
      </c>
      <c r="B251" t="s">
        <v>63</v>
      </c>
      <c r="C251" s="80">
        <v>0.23</v>
      </c>
      <c r="D251" s="78">
        <f>INDEX('Unemployment Rates'!$B$2:$B$96,MATCH(B251,'Unemployment Rates'!$A$2:$A$96,0))</f>
        <v>3.3000000000000002E-2</v>
      </c>
    </row>
    <row r="252" spans="1:4" x14ac:dyDescent="0.3">
      <c r="A252" s="75" t="s">
        <v>819</v>
      </c>
      <c r="B252" t="s">
        <v>63</v>
      </c>
      <c r="C252" s="80">
        <v>0.23</v>
      </c>
      <c r="D252" s="78">
        <f>INDEX('Unemployment Rates'!$B$2:$B$96,MATCH(B252,'Unemployment Rates'!$A$2:$A$96,0))</f>
        <v>3.3000000000000002E-2</v>
      </c>
    </row>
    <row r="253" spans="1:4" x14ac:dyDescent="0.3">
      <c r="A253" s="75" t="s">
        <v>821</v>
      </c>
      <c r="B253" t="s">
        <v>63</v>
      </c>
      <c r="C253" s="80">
        <v>0.11</v>
      </c>
      <c r="D253" s="78">
        <f>INDEX('Unemployment Rates'!$B$2:$B$96,MATCH(B253,'Unemployment Rates'!$A$2:$A$96,0))</f>
        <v>3.3000000000000002E-2</v>
      </c>
    </row>
    <row r="254" spans="1:4" x14ac:dyDescent="0.3">
      <c r="A254" s="75" t="s">
        <v>823</v>
      </c>
      <c r="B254" t="s">
        <v>64</v>
      </c>
      <c r="C254" s="80">
        <v>0.15</v>
      </c>
      <c r="D254" s="78">
        <f>INDEX('Unemployment Rates'!$B$2:$B$96,MATCH(B254,'Unemployment Rates'!$A$2:$A$96,0))</f>
        <v>3.7999999999999999E-2</v>
      </c>
    </row>
    <row r="255" spans="1:4" x14ac:dyDescent="0.3">
      <c r="A255" s="75" t="s">
        <v>822</v>
      </c>
      <c r="B255" t="s">
        <v>64</v>
      </c>
      <c r="C255" s="80">
        <v>0.19</v>
      </c>
      <c r="D255" s="78">
        <f>INDEX('Unemployment Rates'!$B$2:$B$96,MATCH(B255,'Unemployment Rates'!$A$2:$A$96,0))</f>
        <v>3.7999999999999999E-2</v>
      </c>
    </row>
    <row r="256" spans="1:4" x14ac:dyDescent="0.3">
      <c r="A256" s="75" t="s">
        <v>824</v>
      </c>
      <c r="B256" t="s">
        <v>64</v>
      </c>
      <c r="C256" s="80">
        <v>0.26</v>
      </c>
      <c r="D256" s="78">
        <f>INDEX('Unemployment Rates'!$B$2:$B$96,MATCH(B256,'Unemployment Rates'!$A$2:$A$96,0))</f>
        <v>3.7999999999999999E-2</v>
      </c>
    </row>
    <row r="257" spans="1:4" x14ac:dyDescent="0.3">
      <c r="A257" s="75" t="s">
        <v>825</v>
      </c>
      <c r="B257" t="s">
        <v>64</v>
      </c>
      <c r="C257" s="80">
        <v>0.27</v>
      </c>
      <c r="D257" s="78">
        <f>INDEX('Unemployment Rates'!$B$2:$B$96,MATCH(B257,'Unemployment Rates'!$A$2:$A$96,0))</f>
        <v>3.7999999999999999E-2</v>
      </c>
    </row>
    <row r="258" spans="1:4" x14ac:dyDescent="0.3">
      <c r="A258" s="75" t="s">
        <v>827</v>
      </c>
      <c r="B258" t="s">
        <v>65</v>
      </c>
      <c r="C258" s="80">
        <v>0.19</v>
      </c>
      <c r="D258" s="78">
        <f>INDEX('Unemployment Rates'!$B$2:$B$96,MATCH(B258,'Unemployment Rates'!$A$2:$A$96,0))</f>
        <v>0.04</v>
      </c>
    </row>
    <row r="259" spans="1:4" x14ac:dyDescent="0.3">
      <c r="A259" s="75" t="s">
        <v>828</v>
      </c>
      <c r="B259" t="s">
        <v>65</v>
      </c>
      <c r="C259" s="80">
        <v>0.2</v>
      </c>
      <c r="D259" s="78">
        <f>INDEX('Unemployment Rates'!$B$2:$B$96,MATCH(B259,'Unemployment Rates'!$A$2:$A$96,0))</f>
        <v>0.04</v>
      </c>
    </row>
    <row r="260" spans="1:4" x14ac:dyDescent="0.3">
      <c r="A260" s="75" t="s">
        <v>826</v>
      </c>
      <c r="B260" t="s">
        <v>65</v>
      </c>
      <c r="C260" s="80">
        <v>0.19</v>
      </c>
      <c r="D260" s="78">
        <f>INDEX('Unemployment Rates'!$B$2:$B$96,MATCH(B260,'Unemployment Rates'!$A$2:$A$96,0))</f>
        <v>0.04</v>
      </c>
    </row>
    <row r="261" spans="1:4" x14ac:dyDescent="0.3">
      <c r="A261" s="75" t="s">
        <v>829</v>
      </c>
      <c r="B261" t="s">
        <v>65</v>
      </c>
      <c r="C261" s="80">
        <v>0.18</v>
      </c>
      <c r="D261" s="78">
        <f>INDEX('Unemployment Rates'!$B$2:$B$96,MATCH(B261,'Unemployment Rates'!$A$2:$A$96,0))</f>
        <v>0.04</v>
      </c>
    </row>
    <row r="262" spans="1:4" x14ac:dyDescent="0.3">
      <c r="A262" s="75" t="s">
        <v>830</v>
      </c>
      <c r="B262" t="s">
        <v>65</v>
      </c>
      <c r="C262" s="80">
        <v>0.17</v>
      </c>
      <c r="D262" s="78">
        <f>INDEX('Unemployment Rates'!$B$2:$B$96,MATCH(B262,'Unemployment Rates'!$A$2:$A$96,0))</f>
        <v>0.04</v>
      </c>
    </row>
    <row r="263" spans="1:4" x14ac:dyDescent="0.3">
      <c r="A263" s="75" t="s">
        <v>831</v>
      </c>
      <c r="B263" t="s">
        <v>65</v>
      </c>
      <c r="C263" s="80">
        <v>0.26</v>
      </c>
      <c r="D263" s="78">
        <f>INDEX('Unemployment Rates'!$B$2:$B$96,MATCH(B263,'Unemployment Rates'!$A$2:$A$96,0))</f>
        <v>0.04</v>
      </c>
    </row>
    <row r="264" spans="1:4" x14ac:dyDescent="0.3">
      <c r="A264" s="75" t="s">
        <v>832</v>
      </c>
      <c r="B264" t="s">
        <v>65</v>
      </c>
      <c r="C264" s="80">
        <v>0.14000000000000001</v>
      </c>
      <c r="D264" s="78">
        <f>INDEX('Unemployment Rates'!$B$2:$B$96,MATCH(B264,'Unemployment Rates'!$A$2:$A$96,0))</f>
        <v>0.04</v>
      </c>
    </row>
    <row r="265" spans="1:4" x14ac:dyDescent="0.3">
      <c r="A265" s="75" t="s">
        <v>833</v>
      </c>
      <c r="B265" t="s">
        <v>65</v>
      </c>
      <c r="C265" s="80">
        <v>0.2</v>
      </c>
      <c r="D265" s="78">
        <f>INDEX('Unemployment Rates'!$B$2:$B$96,MATCH(B265,'Unemployment Rates'!$A$2:$A$96,0))</f>
        <v>0.04</v>
      </c>
    </row>
    <row r="266" spans="1:4" x14ac:dyDescent="0.3">
      <c r="A266" s="75" t="s">
        <v>835</v>
      </c>
      <c r="B266" t="s">
        <v>66</v>
      </c>
      <c r="C266" s="80">
        <v>0.28999999999999998</v>
      </c>
      <c r="D266" s="78">
        <f>INDEX('Unemployment Rates'!$B$2:$B$96,MATCH(B266,'Unemployment Rates'!$A$2:$A$96,0))</f>
        <v>3.6999999999999998E-2</v>
      </c>
    </row>
    <row r="267" spans="1:4" x14ac:dyDescent="0.3">
      <c r="A267" s="75" t="s">
        <v>836</v>
      </c>
      <c r="B267" t="s">
        <v>66</v>
      </c>
      <c r="C267" s="80">
        <v>0.24</v>
      </c>
      <c r="D267" s="78">
        <f>INDEX('Unemployment Rates'!$B$2:$B$96,MATCH(B267,'Unemployment Rates'!$A$2:$A$96,0))</f>
        <v>3.6999999999999998E-2</v>
      </c>
    </row>
    <row r="268" spans="1:4" x14ac:dyDescent="0.3">
      <c r="A268" s="75" t="s">
        <v>837</v>
      </c>
      <c r="B268" t="s">
        <v>66</v>
      </c>
      <c r="C268" s="80">
        <v>0.19</v>
      </c>
      <c r="D268" s="78">
        <f>INDEX('Unemployment Rates'!$B$2:$B$96,MATCH(B268,'Unemployment Rates'!$A$2:$A$96,0))</f>
        <v>3.6999999999999998E-2</v>
      </c>
    </row>
    <row r="269" spans="1:4" x14ac:dyDescent="0.3">
      <c r="A269" s="75" t="s">
        <v>834</v>
      </c>
      <c r="B269" t="s">
        <v>66</v>
      </c>
      <c r="C269" s="80">
        <v>0.24</v>
      </c>
      <c r="D269" s="78">
        <f>INDEX('Unemployment Rates'!$B$2:$B$96,MATCH(B269,'Unemployment Rates'!$A$2:$A$96,0))</f>
        <v>3.6999999999999998E-2</v>
      </c>
    </row>
    <row r="270" spans="1:4" x14ac:dyDescent="0.3">
      <c r="A270" s="75" t="s">
        <v>839</v>
      </c>
      <c r="B270" t="s">
        <v>67</v>
      </c>
      <c r="C270" s="80">
        <v>0.25</v>
      </c>
      <c r="D270" s="78">
        <f>INDEX('Unemployment Rates'!$B$2:$B$96,MATCH(B270,'Unemployment Rates'!$A$2:$A$96,0))</f>
        <v>3.5000000000000003E-2</v>
      </c>
    </row>
    <row r="271" spans="1:4" x14ac:dyDescent="0.3">
      <c r="A271" s="75" t="s">
        <v>838</v>
      </c>
      <c r="B271" t="s">
        <v>67</v>
      </c>
      <c r="C271" s="80">
        <v>0.28000000000000003</v>
      </c>
      <c r="D271" s="78">
        <f>INDEX('Unemployment Rates'!$B$2:$B$96,MATCH(B271,'Unemployment Rates'!$A$2:$A$96,0))</f>
        <v>3.5000000000000003E-2</v>
      </c>
    </row>
    <row r="272" spans="1:4" x14ac:dyDescent="0.3">
      <c r="A272" s="75" t="s">
        <v>840</v>
      </c>
      <c r="B272" t="s">
        <v>67</v>
      </c>
      <c r="C272" s="80">
        <v>0.23</v>
      </c>
      <c r="D272" s="78">
        <f>INDEX('Unemployment Rates'!$B$2:$B$96,MATCH(B272,'Unemployment Rates'!$A$2:$A$96,0))</f>
        <v>3.5000000000000003E-2</v>
      </c>
    </row>
    <row r="273" spans="1:4" x14ac:dyDescent="0.3">
      <c r="A273" s="75" t="s">
        <v>841</v>
      </c>
      <c r="B273" t="s">
        <v>67</v>
      </c>
      <c r="C273" s="80">
        <v>0.3</v>
      </c>
      <c r="D273" s="78">
        <f>INDEX('Unemployment Rates'!$B$2:$B$96,MATCH(B273,'Unemployment Rates'!$A$2:$A$96,0))</f>
        <v>3.5000000000000003E-2</v>
      </c>
    </row>
    <row r="274" spans="1:4" x14ac:dyDescent="0.3">
      <c r="A274" s="75" t="s">
        <v>843</v>
      </c>
      <c r="B274" t="s">
        <v>61</v>
      </c>
      <c r="C274" s="80">
        <v>0.16</v>
      </c>
      <c r="D274" s="78">
        <f>INDEX('Unemployment Rates'!$B$2:$B$96,MATCH(B274,'Unemployment Rates'!$A$2:$A$96,0))</f>
        <v>4.2999999999999997E-2</v>
      </c>
    </row>
    <row r="275" spans="1:4" x14ac:dyDescent="0.3">
      <c r="A275" s="75" t="s">
        <v>844</v>
      </c>
      <c r="B275" t="s">
        <v>61</v>
      </c>
      <c r="C275" s="80">
        <v>0.18</v>
      </c>
      <c r="D275" s="78">
        <f>INDEX('Unemployment Rates'!$B$2:$B$96,MATCH(B275,'Unemployment Rates'!$A$2:$A$96,0))</f>
        <v>4.2999999999999997E-2</v>
      </c>
    </row>
    <row r="276" spans="1:4" x14ac:dyDescent="0.3">
      <c r="A276" s="75" t="s">
        <v>845</v>
      </c>
      <c r="B276" t="s">
        <v>61</v>
      </c>
      <c r="C276" s="80">
        <v>0.17</v>
      </c>
      <c r="D276" s="78">
        <f>INDEX('Unemployment Rates'!$B$2:$B$96,MATCH(B276,'Unemployment Rates'!$A$2:$A$96,0))</f>
        <v>4.2999999999999997E-2</v>
      </c>
    </row>
    <row r="277" spans="1:4" x14ac:dyDescent="0.3">
      <c r="A277" s="75" t="s">
        <v>846</v>
      </c>
      <c r="B277" t="s">
        <v>61</v>
      </c>
      <c r="C277" s="80">
        <v>0.16</v>
      </c>
      <c r="D277" s="78">
        <f>INDEX('Unemployment Rates'!$B$2:$B$96,MATCH(B277,'Unemployment Rates'!$A$2:$A$96,0))</f>
        <v>4.2999999999999997E-2</v>
      </c>
    </row>
    <row r="278" spans="1:4" x14ac:dyDescent="0.3">
      <c r="A278" s="75" t="s">
        <v>842</v>
      </c>
      <c r="B278" t="s">
        <v>61</v>
      </c>
      <c r="C278" s="80">
        <v>0.2</v>
      </c>
      <c r="D278" s="78">
        <f>INDEX('Unemployment Rates'!$B$2:$B$96,MATCH(B278,'Unemployment Rates'!$A$2:$A$96,0))</f>
        <v>4.2999999999999997E-2</v>
      </c>
    </row>
    <row r="279" spans="1:4" x14ac:dyDescent="0.3">
      <c r="A279" s="75" t="s">
        <v>847</v>
      </c>
      <c r="B279" t="s">
        <v>61</v>
      </c>
      <c r="C279" s="80">
        <v>0.2</v>
      </c>
      <c r="D279" s="78">
        <f>INDEX('Unemployment Rates'!$B$2:$B$96,MATCH(B279,'Unemployment Rates'!$A$2:$A$96,0))</f>
        <v>4.2999999999999997E-2</v>
      </c>
    </row>
    <row r="280" spans="1:4" x14ac:dyDescent="0.3">
      <c r="A280" s="75" t="s">
        <v>849</v>
      </c>
      <c r="B280" t="s">
        <v>62</v>
      </c>
      <c r="C280" s="80">
        <v>0.12</v>
      </c>
      <c r="D280" s="78">
        <f>INDEX('Unemployment Rates'!$B$2:$B$96,MATCH(B280,'Unemployment Rates'!$A$2:$A$96,0))</f>
        <v>4.9000000000000002E-2</v>
      </c>
    </row>
    <row r="281" spans="1:4" x14ac:dyDescent="0.3">
      <c r="A281" s="75" t="s">
        <v>850</v>
      </c>
      <c r="B281" t="s">
        <v>62</v>
      </c>
      <c r="C281" s="80">
        <v>0.15</v>
      </c>
      <c r="D281" s="78">
        <f>INDEX('Unemployment Rates'!$B$2:$B$96,MATCH(B281,'Unemployment Rates'!$A$2:$A$96,0))</f>
        <v>4.9000000000000002E-2</v>
      </c>
    </row>
    <row r="282" spans="1:4" x14ac:dyDescent="0.3">
      <c r="A282" s="75" t="s">
        <v>851</v>
      </c>
      <c r="B282" t="s">
        <v>62</v>
      </c>
      <c r="C282" s="80">
        <v>0.21</v>
      </c>
      <c r="D282" s="78">
        <f>INDEX('Unemployment Rates'!$B$2:$B$96,MATCH(B282,'Unemployment Rates'!$A$2:$A$96,0))</f>
        <v>4.9000000000000002E-2</v>
      </c>
    </row>
    <row r="283" spans="1:4" x14ac:dyDescent="0.3">
      <c r="A283" s="75" t="s">
        <v>852</v>
      </c>
      <c r="B283" t="s">
        <v>62</v>
      </c>
      <c r="C283" s="80">
        <v>0.16</v>
      </c>
      <c r="D283" s="78">
        <f>INDEX('Unemployment Rates'!$B$2:$B$96,MATCH(B283,'Unemployment Rates'!$A$2:$A$96,0))</f>
        <v>4.9000000000000002E-2</v>
      </c>
    </row>
    <row r="284" spans="1:4" x14ac:dyDescent="0.3">
      <c r="A284" s="75" t="s">
        <v>853</v>
      </c>
      <c r="B284" t="s">
        <v>62</v>
      </c>
      <c r="C284" s="80">
        <v>0.15</v>
      </c>
      <c r="D284" s="78">
        <f>INDEX('Unemployment Rates'!$B$2:$B$96,MATCH(B284,'Unemployment Rates'!$A$2:$A$96,0))</f>
        <v>4.9000000000000002E-2</v>
      </c>
    </row>
    <row r="285" spans="1:4" x14ac:dyDescent="0.3">
      <c r="A285" s="75" t="s">
        <v>848</v>
      </c>
      <c r="B285" t="s">
        <v>62</v>
      </c>
      <c r="C285" s="80">
        <v>0.15</v>
      </c>
      <c r="D285" s="78">
        <f>INDEX('Unemployment Rates'!$B$2:$B$96,MATCH(B285,'Unemployment Rates'!$A$2:$A$96,0))</f>
        <v>4.9000000000000002E-2</v>
      </c>
    </row>
    <row r="286" spans="1:4" x14ac:dyDescent="0.3">
      <c r="A286" s="75" t="s">
        <v>854</v>
      </c>
      <c r="B286" t="s">
        <v>62</v>
      </c>
      <c r="C286" s="80">
        <v>0.21</v>
      </c>
      <c r="D286" s="78">
        <f>INDEX('Unemployment Rates'!$B$2:$B$96,MATCH(B286,'Unemployment Rates'!$A$2:$A$96,0))</f>
        <v>4.9000000000000002E-2</v>
      </c>
    </row>
    <row r="287" spans="1:4" x14ac:dyDescent="0.3">
      <c r="A287" s="75" t="s">
        <v>855</v>
      </c>
      <c r="B287" t="s">
        <v>62</v>
      </c>
      <c r="C287" s="80">
        <v>0.18</v>
      </c>
      <c r="D287" s="78">
        <f>INDEX('Unemployment Rates'!$B$2:$B$96,MATCH(B287,'Unemployment Rates'!$A$2:$A$96,0))</f>
        <v>4.9000000000000002E-2</v>
      </c>
    </row>
    <row r="288" spans="1:4" x14ac:dyDescent="0.3">
      <c r="A288" s="75" t="s">
        <v>856</v>
      </c>
      <c r="B288" t="s">
        <v>62</v>
      </c>
      <c r="C288" s="80">
        <v>0.18</v>
      </c>
      <c r="D288" s="78">
        <f>INDEX('Unemployment Rates'!$B$2:$B$96,MATCH(B288,'Unemployment Rates'!$A$2:$A$96,0))</f>
        <v>4.9000000000000002E-2</v>
      </c>
    </row>
    <row r="289" spans="1:4" x14ac:dyDescent="0.3">
      <c r="A289" s="75" t="s">
        <v>857</v>
      </c>
      <c r="B289" t="s">
        <v>62</v>
      </c>
      <c r="C289" s="80">
        <v>0.13</v>
      </c>
      <c r="D289" s="78">
        <f>INDEX('Unemployment Rates'!$B$2:$B$96,MATCH(B289,'Unemployment Rates'!$A$2:$A$96,0))</f>
        <v>4.9000000000000002E-2</v>
      </c>
    </row>
    <row r="290" spans="1:4" x14ac:dyDescent="0.3">
      <c r="A290" s="75" t="s">
        <v>858</v>
      </c>
      <c r="B290" t="s">
        <v>62</v>
      </c>
      <c r="C290" s="80">
        <v>0.19</v>
      </c>
      <c r="D290" s="78">
        <f>INDEX('Unemployment Rates'!$B$2:$B$96,MATCH(B290,'Unemployment Rates'!$A$2:$A$96,0))</f>
        <v>4.9000000000000002E-2</v>
      </c>
    </row>
    <row r="291" spans="1:4" x14ac:dyDescent="0.3">
      <c r="A291" s="75" t="s">
        <v>860</v>
      </c>
      <c r="B291" t="s">
        <v>68</v>
      </c>
      <c r="C291" s="80">
        <v>0.1</v>
      </c>
      <c r="D291" s="78">
        <f>INDEX('Unemployment Rates'!$B$2:$B$96,MATCH(B291,'Unemployment Rates'!$A$2:$A$96,0))</f>
        <v>4.7E-2</v>
      </c>
    </row>
    <row r="292" spans="1:4" x14ac:dyDescent="0.3">
      <c r="A292" s="75" t="s">
        <v>859</v>
      </c>
      <c r="B292" t="s">
        <v>68</v>
      </c>
      <c r="C292" s="80">
        <v>0.16</v>
      </c>
      <c r="D292" s="78">
        <f>INDEX('Unemployment Rates'!$B$2:$B$96,MATCH(B292,'Unemployment Rates'!$A$2:$A$96,0))</f>
        <v>4.7E-2</v>
      </c>
    </row>
    <row r="293" spans="1:4" x14ac:dyDescent="0.3">
      <c r="A293" s="75" t="s">
        <v>862</v>
      </c>
      <c r="B293" t="s">
        <v>69</v>
      </c>
      <c r="C293" s="80">
        <v>0.2</v>
      </c>
      <c r="D293" s="78">
        <f>INDEX('Unemployment Rates'!$B$2:$B$96,MATCH(B293,'Unemployment Rates'!$A$2:$A$96,0))</f>
        <v>3.5999999999999997E-2</v>
      </c>
    </row>
    <row r="294" spans="1:4" x14ac:dyDescent="0.3">
      <c r="A294" s="75" t="s">
        <v>861</v>
      </c>
      <c r="B294" t="s">
        <v>69</v>
      </c>
      <c r="C294" s="80">
        <v>0.2</v>
      </c>
      <c r="D294" s="78">
        <f>INDEX('Unemployment Rates'!$B$2:$B$96,MATCH(B294,'Unemployment Rates'!$A$2:$A$96,0))</f>
        <v>3.5999999999999997E-2</v>
      </c>
    </row>
    <row r="295" spans="1:4" x14ac:dyDescent="0.3">
      <c r="A295" s="75" t="s">
        <v>863</v>
      </c>
      <c r="B295" t="s">
        <v>69</v>
      </c>
      <c r="C295" s="80">
        <v>0.15</v>
      </c>
      <c r="D295" s="78">
        <f>INDEX('Unemployment Rates'!$B$2:$B$96,MATCH(B295,'Unemployment Rates'!$A$2:$A$96,0))</f>
        <v>3.5999999999999997E-2</v>
      </c>
    </row>
    <row r="296" spans="1:4" x14ac:dyDescent="0.3">
      <c r="A296" s="75" t="s">
        <v>864</v>
      </c>
      <c r="B296" t="s">
        <v>69</v>
      </c>
      <c r="C296" s="80">
        <v>0.15</v>
      </c>
      <c r="D296" s="78">
        <f>INDEX('Unemployment Rates'!$B$2:$B$96,MATCH(B296,'Unemployment Rates'!$A$2:$A$96,0))</f>
        <v>3.5999999999999997E-2</v>
      </c>
    </row>
    <row r="297" spans="1:4" x14ac:dyDescent="0.3">
      <c r="A297" s="75" t="s">
        <v>865</v>
      </c>
      <c r="B297" t="s">
        <v>69</v>
      </c>
      <c r="C297" s="80">
        <v>0.24</v>
      </c>
      <c r="D297" s="78">
        <f>INDEX('Unemployment Rates'!$B$2:$B$96,MATCH(B297,'Unemployment Rates'!$A$2:$A$96,0))</f>
        <v>3.5999999999999997E-2</v>
      </c>
    </row>
    <row r="298" spans="1:4" x14ac:dyDescent="0.3">
      <c r="A298" s="75" t="s">
        <v>867</v>
      </c>
      <c r="B298" t="s">
        <v>70</v>
      </c>
      <c r="C298" s="80">
        <v>0.21</v>
      </c>
      <c r="D298" s="78">
        <f>INDEX('Unemployment Rates'!$B$2:$B$96,MATCH(B298,'Unemployment Rates'!$A$2:$A$96,0))</f>
        <v>0.04</v>
      </c>
    </row>
    <row r="299" spans="1:4" x14ac:dyDescent="0.3">
      <c r="A299" s="75" t="s">
        <v>866</v>
      </c>
      <c r="B299" t="s">
        <v>70</v>
      </c>
      <c r="C299" s="80">
        <v>0.25</v>
      </c>
      <c r="D299" s="78">
        <f>INDEX('Unemployment Rates'!$B$2:$B$96,MATCH(B299,'Unemployment Rates'!$A$2:$A$96,0))</f>
        <v>0.04</v>
      </c>
    </row>
    <row r="300" spans="1:4" x14ac:dyDescent="0.3">
      <c r="A300" s="75" t="s">
        <v>869</v>
      </c>
      <c r="B300" t="s">
        <v>71</v>
      </c>
      <c r="C300" s="80">
        <v>0.28999999999999998</v>
      </c>
      <c r="D300" s="78">
        <f>INDEX('Unemployment Rates'!$B$2:$B$96,MATCH(B300,'Unemployment Rates'!$A$2:$A$96,0))</f>
        <v>2.5000000000000001E-2</v>
      </c>
    </row>
    <row r="301" spans="1:4" x14ac:dyDescent="0.3">
      <c r="A301" s="75" t="s">
        <v>868</v>
      </c>
      <c r="B301" t="s">
        <v>71</v>
      </c>
      <c r="C301" s="80">
        <v>0.28000000000000003</v>
      </c>
      <c r="D301" s="78">
        <f>INDEX('Unemployment Rates'!$B$2:$B$96,MATCH(B301,'Unemployment Rates'!$A$2:$A$96,0))</f>
        <v>2.5000000000000001E-2</v>
      </c>
    </row>
    <row r="302" spans="1:4" x14ac:dyDescent="0.3">
      <c r="A302" s="75" t="s">
        <v>870</v>
      </c>
      <c r="B302" t="s">
        <v>72</v>
      </c>
      <c r="C302" s="80">
        <v>0.14000000000000001</v>
      </c>
      <c r="D302" s="78">
        <f>INDEX('Unemployment Rates'!$B$2:$B$96,MATCH(B302,'Unemployment Rates'!$A$2:$A$96,0))</f>
        <v>4.1000000000000002E-2</v>
      </c>
    </row>
    <row r="303" spans="1:4" x14ac:dyDescent="0.3">
      <c r="A303" s="75" t="s">
        <v>871</v>
      </c>
      <c r="B303" t="s">
        <v>72</v>
      </c>
      <c r="C303" s="80">
        <v>0.17</v>
      </c>
      <c r="D303" s="78">
        <f>INDEX('Unemployment Rates'!$B$2:$B$96,MATCH(B303,'Unemployment Rates'!$A$2:$A$96,0))</f>
        <v>4.1000000000000002E-2</v>
      </c>
    </row>
    <row r="304" spans="1:4" x14ac:dyDescent="0.3">
      <c r="A304" s="75" t="s">
        <v>872</v>
      </c>
      <c r="B304" t="s">
        <v>72</v>
      </c>
      <c r="C304" s="80">
        <v>0.15</v>
      </c>
      <c r="D304" s="78">
        <f>INDEX('Unemployment Rates'!$B$2:$B$96,MATCH(B304,'Unemployment Rates'!$A$2:$A$96,0))</f>
        <v>4.1000000000000002E-2</v>
      </c>
    </row>
    <row r="305" spans="1:4" x14ac:dyDescent="0.3">
      <c r="A305" s="75" t="s">
        <v>873</v>
      </c>
      <c r="B305" t="s">
        <v>72</v>
      </c>
      <c r="C305" s="80">
        <v>0.11</v>
      </c>
      <c r="D305" s="78">
        <f>INDEX('Unemployment Rates'!$B$2:$B$96,MATCH(B305,'Unemployment Rates'!$A$2:$A$96,0))</f>
        <v>4.1000000000000002E-2</v>
      </c>
    </row>
    <row r="306" spans="1:4" x14ac:dyDescent="0.3">
      <c r="A306" s="75" t="s">
        <v>875</v>
      </c>
      <c r="B306" t="s">
        <v>73</v>
      </c>
      <c r="C306" s="80">
        <v>0.21</v>
      </c>
      <c r="D306" s="78">
        <f>INDEX('Unemployment Rates'!$B$2:$B$96,MATCH(B306,'Unemployment Rates'!$A$2:$A$96,0))</f>
        <v>4.1000000000000002E-2</v>
      </c>
    </row>
    <row r="307" spans="1:4" x14ac:dyDescent="0.3">
      <c r="A307" s="75" t="s">
        <v>876</v>
      </c>
      <c r="B307" t="s">
        <v>73</v>
      </c>
      <c r="C307" s="80">
        <v>0.13</v>
      </c>
      <c r="D307" s="78">
        <f>INDEX('Unemployment Rates'!$B$2:$B$96,MATCH(B307,'Unemployment Rates'!$A$2:$A$96,0))</f>
        <v>4.1000000000000002E-2</v>
      </c>
    </row>
    <row r="308" spans="1:4" x14ac:dyDescent="0.3">
      <c r="A308" s="75" t="s">
        <v>874</v>
      </c>
      <c r="B308" t="s">
        <v>73</v>
      </c>
      <c r="C308" s="80">
        <v>0.19</v>
      </c>
      <c r="D308" s="78">
        <f>INDEX('Unemployment Rates'!$B$2:$B$96,MATCH(B308,'Unemployment Rates'!$A$2:$A$96,0))</f>
        <v>4.1000000000000002E-2</v>
      </c>
    </row>
    <row r="309" spans="1:4" x14ac:dyDescent="0.3">
      <c r="A309" s="75" t="s">
        <v>877</v>
      </c>
      <c r="B309" t="s">
        <v>73</v>
      </c>
      <c r="C309" s="80">
        <v>0.11</v>
      </c>
      <c r="D309" s="78">
        <f>INDEX('Unemployment Rates'!$B$2:$B$96,MATCH(B309,'Unemployment Rates'!$A$2:$A$96,0))</f>
        <v>4.1000000000000002E-2</v>
      </c>
    </row>
    <row r="310" spans="1:4" x14ac:dyDescent="0.3">
      <c r="A310" s="75" t="s">
        <v>878</v>
      </c>
      <c r="B310" t="s">
        <v>73</v>
      </c>
      <c r="C310" s="80">
        <v>0.18</v>
      </c>
      <c r="D310" s="78">
        <f>INDEX('Unemployment Rates'!$B$2:$B$96,MATCH(B310,'Unemployment Rates'!$A$2:$A$96,0))</f>
        <v>4.1000000000000002E-2</v>
      </c>
    </row>
    <row r="311" spans="1:4" x14ac:dyDescent="0.3">
      <c r="A311" s="75" t="s">
        <v>879</v>
      </c>
      <c r="B311" t="s">
        <v>73</v>
      </c>
      <c r="C311" s="80">
        <v>0.15</v>
      </c>
      <c r="D311" s="78">
        <f>INDEX('Unemployment Rates'!$B$2:$B$96,MATCH(B311,'Unemployment Rates'!$A$2:$A$96,0))</f>
        <v>4.1000000000000002E-2</v>
      </c>
    </row>
    <row r="312" spans="1:4" x14ac:dyDescent="0.3">
      <c r="A312" s="75" t="s">
        <v>880</v>
      </c>
      <c r="B312" t="s">
        <v>73</v>
      </c>
      <c r="C312" s="80">
        <v>0.22</v>
      </c>
      <c r="D312" s="78">
        <f>INDEX('Unemployment Rates'!$B$2:$B$96,MATCH(B312,'Unemployment Rates'!$A$2:$A$96,0))</f>
        <v>4.1000000000000002E-2</v>
      </c>
    </row>
    <row r="313" spans="1:4" x14ac:dyDescent="0.3">
      <c r="A313" s="75" t="s">
        <v>881</v>
      </c>
      <c r="B313" t="s">
        <v>73</v>
      </c>
      <c r="C313" s="80">
        <v>0.17</v>
      </c>
      <c r="D313" s="78">
        <f>INDEX('Unemployment Rates'!$B$2:$B$96,MATCH(B313,'Unemployment Rates'!$A$2:$A$96,0))</f>
        <v>4.1000000000000002E-2</v>
      </c>
    </row>
    <row r="314" spans="1:4" x14ac:dyDescent="0.3">
      <c r="A314" s="75" t="s">
        <v>882</v>
      </c>
      <c r="B314" t="s">
        <v>73</v>
      </c>
      <c r="C314" s="80">
        <v>0.27</v>
      </c>
      <c r="D314" s="78">
        <f>INDEX('Unemployment Rates'!$B$2:$B$96,MATCH(B314,'Unemployment Rates'!$A$2:$A$96,0))</f>
        <v>4.1000000000000002E-2</v>
      </c>
    </row>
    <row r="315" spans="1:4" x14ac:dyDescent="0.3">
      <c r="A315" s="75" t="s">
        <v>884</v>
      </c>
      <c r="B315" t="s">
        <v>74</v>
      </c>
      <c r="C315" s="80">
        <v>0.18</v>
      </c>
      <c r="D315" s="78">
        <f>INDEX('Unemployment Rates'!$B$2:$B$96,MATCH(B315,'Unemployment Rates'!$A$2:$A$96,0))</f>
        <v>3.5000000000000003E-2</v>
      </c>
    </row>
    <row r="316" spans="1:4" x14ac:dyDescent="0.3">
      <c r="A316" s="75" t="s">
        <v>883</v>
      </c>
      <c r="B316" t="s">
        <v>74</v>
      </c>
      <c r="C316" s="80">
        <v>0.21</v>
      </c>
      <c r="D316" s="78">
        <f>INDEX('Unemployment Rates'!$B$2:$B$96,MATCH(B316,'Unemployment Rates'!$A$2:$A$96,0))</f>
        <v>3.5000000000000003E-2</v>
      </c>
    </row>
    <row r="317" spans="1:4" x14ac:dyDescent="0.3">
      <c r="A317" s="75" t="s">
        <v>886</v>
      </c>
      <c r="B317" t="s">
        <v>75</v>
      </c>
      <c r="C317" s="80">
        <v>0.12</v>
      </c>
      <c r="D317" s="78">
        <f>INDEX('Unemployment Rates'!$B$2:$B$96,MATCH(B317,'Unemployment Rates'!$A$2:$A$96,0))</f>
        <v>5.8999999999999997E-2</v>
      </c>
    </row>
    <row r="318" spans="1:4" x14ac:dyDescent="0.3">
      <c r="A318" s="75" t="s">
        <v>887</v>
      </c>
      <c r="B318" t="s">
        <v>75</v>
      </c>
      <c r="C318" s="80">
        <v>0.14000000000000001</v>
      </c>
      <c r="D318" s="78">
        <f>INDEX('Unemployment Rates'!$B$2:$B$96,MATCH(B318,'Unemployment Rates'!$A$2:$A$96,0))</f>
        <v>5.8999999999999997E-2</v>
      </c>
    </row>
    <row r="319" spans="1:4" x14ac:dyDescent="0.3">
      <c r="A319" s="75" t="s">
        <v>885</v>
      </c>
      <c r="B319" t="s">
        <v>75</v>
      </c>
      <c r="C319" s="80">
        <v>0.2</v>
      </c>
      <c r="D319" s="78">
        <f>INDEX('Unemployment Rates'!$B$2:$B$96,MATCH(B319,'Unemployment Rates'!$A$2:$A$96,0))</f>
        <v>5.8999999999999997E-2</v>
      </c>
    </row>
    <row r="320" spans="1:4" x14ac:dyDescent="0.3">
      <c r="A320" s="75" t="s">
        <v>889</v>
      </c>
      <c r="B320" t="s">
        <v>76</v>
      </c>
      <c r="C320" s="80">
        <v>0.11</v>
      </c>
      <c r="D320" s="78">
        <f>INDEX('Unemployment Rates'!$B$2:$B$96,MATCH(B320,'Unemployment Rates'!$A$2:$A$96,0))</f>
        <v>3.9E-2</v>
      </c>
    </row>
    <row r="321" spans="1:4" x14ac:dyDescent="0.3">
      <c r="A321" s="75" t="s">
        <v>888</v>
      </c>
      <c r="B321" t="s">
        <v>76</v>
      </c>
      <c r="C321" s="80">
        <v>0.13</v>
      </c>
      <c r="D321" s="78">
        <f>INDEX('Unemployment Rates'!$B$2:$B$96,MATCH(B321,'Unemployment Rates'!$A$2:$A$96,0))</f>
        <v>3.9E-2</v>
      </c>
    </row>
    <row r="322" spans="1:4" x14ac:dyDescent="0.3">
      <c r="A322" s="75" t="s">
        <v>891</v>
      </c>
      <c r="B322" t="s">
        <v>77</v>
      </c>
      <c r="C322" s="80">
        <v>0.13</v>
      </c>
      <c r="D322" s="78">
        <f>INDEX('Unemployment Rates'!$B$2:$B$96,MATCH(B322,'Unemployment Rates'!$A$2:$A$96,0))</f>
        <v>3.9E-2</v>
      </c>
    </row>
    <row r="323" spans="1:4" x14ac:dyDescent="0.3">
      <c r="A323" s="75" t="s">
        <v>892</v>
      </c>
      <c r="B323" t="s">
        <v>77</v>
      </c>
      <c r="C323" s="80">
        <v>0.19</v>
      </c>
      <c r="D323" s="78">
        <f>INDEX('Unemployment Rates'!$B$2:$B$96,MATCH(B323,'Unemployment Rates'!$A$2:$A$96,0))</f>
        <v>3.9E-2</v>
      </c>
    </row>
    <row r="324" spans="1:4" x14ac:dyDescent="0.3">
      <c r="A324" s="75" t="s">
        <v>893</v>
      </c>
      <c r="B324" t="s">
        <v>77</v>
      </c>
      <c r="C324" s="80">
        <v>0.17</v>
      </c>
      <c r="D324" s="78">
        <f>INDEX('Unemployment Rates'!$B$2:$B$96,MATCH(B324,'Unemployment Rates'!$A$2:$A$96,0))</f>
        <v>3.9E-2</v>
      </c>
    </row>
    <row r="325" spans="1:4" x14ac:dyDescent="0.3">
      <c r="A325" s="75" t="s">
        <v>890</v>
      </c>
      <c r="B325" t="s">
        <v>77</v>
      </c>
      <c r="C325" s="80">
        <v>0.21</v>
      </c>
      <c r="D325" s="78">
        <f>INDEX('Unemployment Rates'!$B$2:$B$96,MATCH(B325,'Unemployment Rates'!$A$2:$A$96,0))</f>
        <v>3.9E-2</v>
      </c>
    </row>
    <row r="326" spans="1:4" x14ac:dyDescent="0.3">
      <c r="A326" s="75" t="s">
        <v>895</v>
      </c>
      <c r="B326" t="s">
        <v>78</v>
      </c>
      <c r="C326" s="80">
        <v>0.19</v>
      </c>
      <c r="D326" s="78">
        <f>INDEX('Unemployment Rates'!$B$2:$B$96,MATCH(B326,'Unemployment Rates'!$A$2:$A$96,0))</f>
        <v>3.5000000000000003E-2</v>
      </c>
    </row>
    <row r="327" spans="1:4" x14ac:dyDescent="0.3">
      <c r="A327" s="75" t="s">
        <v>896</v>
      </c>
      <c r="B327" t="s">
        <v>78</v>
      </c>
      <c r="C327" s="80">
        <v>0.21</v>
      </c>
      <c r="D327" s="78">
        <f>INDEX('Unemployment Rates'!$B$2:$B$96,MATCH(B327,'Unemployment Rates'!$A$2:$A$96,0))</f>
        <v>3.5000000000000003E-2</v>
      </c>
    </row>
    <row r="328" spans="1:4" x14ac:dyDescent="0.3">
      <c r="A328" s="75" t="s">
        <v>897</v>
      </c>
      <c r="B328" t="s">
        <v>78</v>
      </c>
      <c r="C328" s="80">
        <v>0.21</v>
      </c>
      <c r="D328" s="78">
        <f>INDEX('Unemployment Rates'!$B$2:$B$96,MATCH(B328,'Unemployment Rates'!$A$2:$A$96,0))</f>
        <v>3.5000000000000003E-2</v>
      </c>
    </row>
    <row r="329" spans="1:4" x14ac:dyDescent="0.3">
      <c r="A329" s="75" t="s">
        <v>898</v>
      </c>
      <c r="B329" t="s">
        <v>78</v>
      </c>
      <c r="C329" s="80">
        <v>0.16</v>
      </c>
      <c r="D329" s="78">
        <f>INDEX('Unemployment Rates'!$B$2:$B$96,MATCH(B329,'Unemployment Rates'!$A$2:$A$96,0))</f>
        <v>3.5000000000000003E-2</v>
      </c>
    </row>
    <row r="330" spans="1:4" x14ac:dyDescent="0.3">
      <c r="A330" s="75" t="s">
        <v>894</v>
      </c>
      <c r="B330" t="s">
        <v>78</v>
      </c>
      <c r="C330" s="80">
        <v>0.23</v>
      </c>
      <c r="D330" s="78">
        <f>INDEX('Unemployment Rates'!$B$2:$B$96,MATCH(B330,'Unemployment Rates'!$A$2:$A$96,0))</f>
        <v>3.5000000000000003E-2</v>
      </c>
    </row>
    <row r="331" spans="1:4" x14ac:dyDescent="0.3">
      <c r="A331" s="75" t="s">
        <v>900</v>
      </c>
      <c r="B331" t="s">
        <v>79</v>
      </c>
      <c r="C331" s="80">
        <v>0.14000000000000001</v>
      </c>
      <c r="D331" s="78">
        <f>INDEX('Unemployment Rates'!$B$2:$B$96,MATCH(B331,'Unemployment Rates'!$A$2:$A$96,0))</f>
        <v>4.4999999999999998E-2</v>
      </c>
    </row>
    <row r="332" spans="1:4" x14ac:dyDescent="0.3">
      <c r="A332" s="75" t="s">
        <v>901</v>
      </c>
      <c r="B332" t="s">
        <v>79</v>
      </c>
      <c r="C332" s="80">
        <v>0.12</v>
      </c>
      <c r="D332" s="78">
        <f>INDEX('Unemployment Rates'!$B$2:$B$96,MATCH(B332,'Unemployment Rates'!$A$2:$A$96,0))</f>
        <v>4.4999999999999998E-2</v>
      </c>
    </row>
    <row r="333" spans="1:4" x14ac:dyDescent="0.3">
      <c r="A333" s="75" t="s">
        <v>899</v>
      </c>
      <c r="B333" t="s">
        <v>79</v>
      </c>
      <c r="C333" s="80">
        <v>0.17</v>
      </c>
      <c r="D333" s="78">
        <f>INDEX('Unemployment Rates'!$B$2:$B$96,MATCH(B333,'Unemployment Rates'!$A$2:$A$96,0))</f>
        <v>4.4999999999999998E-2</v>
      </c>
    </row>
    <row r="334" spans="1:4" x14ac:dyDescent="0.3">
      <c r="A334" s="75" t="s">
        <v>902</v>
      </c>
      <c r="B334" t="s">
        <v>79</v>
      </c>
      <c r="C334" s="80">
        <v>0.14000000000000001</v>
      </c>
      <c r="D334" s="78">
        <f>INDEX('Unemployment Rates'!$B$2:$B$96,MATCH(B334,'Unemployment Rates'!$A$2:$A$96,0))</f>
        <v>4.4999999999999998E-2</v>
      </c>
    </row>
    <row r="335" spans="1:4" x14ac:dyDescent="0.3">
      <c r="A335" s="75" t="s">
        <v>904</v>
      </c>
      <c r="B335" t="s">
        <v>80</v>
      </c>
      <c r="C335" s="80">
        <v>0.17</v>
      </c>
      <c r="D335" s="78">
        <f>INDEX('Unemployment Rates'!$B$2:$B$96,MATCH(B335,'Unemployment Rates'!$A$2:$A$96,0))</f>
        <v>3.7999999999999999E-2</v>
      </c>
    </row>
    <row r="336" spans="1:4" x14ac:dyDescent="0.3">
      <c r="A336" s="75" t="s">
        <v>905</v>
      </c>
      <c r="B336" t="s">
        <v>80</v>
      </c>
      <c r="C336" s="80">
        <v>0.23</v>
      </c>
      <c r="D336" s="78">
        <f>INDEX('Unemployment Rates'!$B$2:$B$96,MATCH(B336,'Unemployment Rates'!$A$2:$A$96,0))</f>
        <v>3.7999999999999999E-2</v>
      </c>
    </row>
    <row r="337" spans="1:4" x14ac:dyDescent="0.3">
      <c r="A337" s="75" t="s">
        <v>903</v>
      </c>
      <c r="B337" t="s">
        <v>80</v>
      </c>
      <c r="C337" s="80">
        <v>0.21</v>
      </c>
      <c r="D337" s="78">
        <f>INDEX('Unemployment Rates'!$B$2:$B$96,MATCH(B337,'Unemployment Rates'!$A$2:$A$96,0))</f>
        <v>3.7999999999999999E-2</v>
      </c>
    </row>
    <row r="338" spans="1:4" x14ac:dyDescent="0.3">
      <c r="A338" s="75" t="s">
        <v>906</v>
      </c>
      <c r="B338" t="s">
        <v>80</v>
      </c>
      <c r="C338" s="80">
        <v>0.17</v>
      </c>
      <c r="D338" s="78">
        <f>INDEX('Unemployment Rates'!$B$2:$B$96,MATCH(B338,'Unemployment Rates'!$A$2:$A$96,0))</f>
        <v>3.7999999999999999E-2</v>
      </c>
    </row>
    <row r="339" spans="1:4" x14ac:dyDescent="0.3">
      <c r="A339" s="76" t="s">
        <v>103</v>
      </c>
      <c r="B339" t="s">
        <v>81</v>
      </c>
      <c r="C339" s="80">
        <v>0.27</v>
      </c>
      <c r="D339" s="78">
        <f>INDEX('Unemployment Rates'!$B$2:$B$96,MATCH(B339,'Unemployment Rates'!$A$2:$A$96,0))</f>
        <v>0.03</v>
      </c>
    </row>
    <row r="340" spans="1:4" x14ac:dyDescent="0.3">
      <c r="A340" s="75" t="s">
        <v>909</v>
      </c>
      <c r="B340" t="s">
        <v>81</v>
      </c>
      <c r="C340" s="80">
        <v>0.22</v>
      </c>
      <c r="D340" s="78">
        <f>INDEX('Unemployment Rates'!$B$2:$B$96,MATCH(B340,'Unemployment Rates'!$A$2:$A$96,0))</f>
        <v>0.03</v>
      </c>
    </row>
    <row r="341" spans="1:4" x14ac:dyDescent="0.3">
      <c r="A341" s="75" t="s">
        <v>910</v>
      </c>
      <c r="B341" t="s">
        <v>81</v>
      </c>
      <c r="C341" s="80">
        <v>0.28999999999999998</v>
      </c>
      <c r="D341" s="78">
        <f>INDEX('Unemployment Rates'!$B$2:$B$96,MATCH(B341,'Unemployment Rates'!$A$2:$A$96,0))</f>
        <v>0.03</v>
      </c>
    </row>
    <row r="342" spans="1:4" x14ac:dyDescent="0.3">
      <c r="A342" s="75" t="s">
        <v>911</v>
      </c>
      <c r="B342" t="s">
        <v>81</v>
      </c>
      <c r="C342" s="80">
        <v>0.28000000000000003</v>
      </c>
      <c r="D342" s="78">
        <f>INDEX('Unemployment Rates'!$B$2:$B$96,MATCH(B342,'Unemployment Rates'!$A$2:$A$96,0))</f>
        <v>0.03</v>
      </c>
    </row>
    <row r="343" spans="1:4" x14ac:dyDescent="0.3">
      <c r="A343" s="75" t="s">
        <v>912</v>
      </c>
      <c r="B343" t="s">
        <v>81</v>
      </c>
      <c r="C343" s="80">
        <v>0.28000000000000003</v>
      </c>
      <c r="D343" s="78">
        <f>INDEX('Unemployment Rates'!$B$2:$B$96,MATCH(B343,'Unemployment Rates'!$A$2:$A$96,0))</f>
        <v>0.03</v>
      </c>
    </row>
    <row r="344" spans="1:4" x14ac:dyDescent="0.3">
      <c r="A344" s="75" t="s">
        <v>913</v>
      </c>
      <c r="B344" t="s">
        <v>81</v>
      </c>
      <c r="C344" s="80">
        <v>0.28999999999999998</v>
      </c>
      <c r="D344" s="78">
        <f>INDEX('Unemployment Rates'!$B$2:$B$96,MATCH(B344,'Unemployment Rates'!$A$2:$A$96,0))</f>
        <v>0.03</v>
      </c>
    </row>
    <row r="345" spans="1:4" x14ac:dyDescent="0.3">
      <c r="A345" s="75" t="s">
        <v>914</v>
      </c>
      <c r="B345" t="s">
        <v>81</v>
      </c>
      <c r="C345" s="80">
        <v>0.28999999999999998</v>
      </c>
      <c r="D345" s="78">
        <f>INDEX('Unemployment Rates'!$B$2:$B$96,MATCH(B345,'Unemployment Rates'!$A$2:$A$96,0))</f>
        <v>0.03</v>
      </c>
    </row>
    <row r="346" spans="1:4" x14ac:dyDescent="0.3">
      <c r="A346" s="75" t="s">
        <v>907</v>
      </c>
      <c r="B346" t="s">
        <v>81</v>
      </c>
      <c r="C346" s="80">
        <v>0.27</v>
      </c>
      <c r="D346" s="78">
        <f>INDEX('Unemployment Rates'!$B$2:$B$96,MATCH(B346,'Unemployment Rates'!$A$2:$A$96,0))</f>
        <v>0.03</v>
      </c>
    </row>
    <row r="347" spans="1:4" x14ac:dyDescent="0.3">
      <c r="A347" s="75" t="s">
        <v>915</v>
      </c>
      <c r="B347" t="s">
        <v>81</v>
      </c>
      <c r="C347" s="80">
        <v>0.22</v>
      </c>
      <c r="D347" s="78">
        <f>INDEX('Unemployment Rates'!$B$2:$B$96,MATCH(B347,'Unemployment Rates'!$A$2:$A$96,0))</f>
        <v>0.03</v>
      </c>
    </row>
    <row r="348" spans="1:4" x14ac:dyDescent="0.3">
      <c r="A348" s="75" t="s">
        <v>916</v>
      </c>
      <c r="B348" t="s">
        <v>81</v>
      </c>
      <c r="C348" s="80">
        <v>0.28999999999999998</v>
      </c>
      <c r="D348" s="78">
        <f>INDEX('Unemployment Rates'!$B$2:$B$96,MATCH(B348,'Unemployment Rates'!$A$2:$A$96,0))</f>
        <v>0.03</v>
      </c>
    </row>
    <row r="349" spans="1:4" x14ac:dyDescent="0.3">
      <c r="A349" s="75" t="s">
        <v>918</v>
      </c>
      <c r="B349" t="s">
        <v>82</v>
      </c>
      <c r="C349" s="80">
        <v>0.3</v>
      </c>
      <c r="D349" s="78">
        <f>INDEX('Unemployment Rates'!$B$2:$B$96,MATCH(B349,'Unemployment Rates'!$A$2:$A$96,0))</f>
        <v>2.9000000000000001E-2</v>
      </c>
    </row>
    <row r="350" spans="1:4" x14ac:dyDescent="0.3">
      <c r="A350" s="75" t="s">
        <v>919</v>
      </c>
      <c r="B350" t="s">
        <v>82</v>
      </c>
      <c r="C350" s="80">
        <v>0.28000000000000003</v>
      </c>
      <c r="D350" s="78">
        <f>INDEX('Unemployment Rates'!$B$2:$B$96,MATCH(B350,'Unemployment Rates'!$A$2:$A$96,0))</f>
        <v>2.9000000000000001E-2</v>
      </c>
    </row>
    <row r="351" spans="1:4" x14ac:dyDescent="0.3">
      <c r="A351" s="75" t="s">
        <v>920</v>
      </c>
      <c r="B351" t="s">
        <v>82</v>
      </c>
      <c r="C351" s="80">
        <v>0.28000000000000003</v>
      </c>
      <c r="D351" s="78">
        <f>INDEX('Unemployment Rates'!$B$2:$B$96,MATCH(B351,'Unemployment Rates'!$A$2:$A$96,0))</f>
        <v>2.9000000000000001E-2</v>
      </c>
    </row>
    <row r="352" spans="1:4" x14ac:dyDescent="0.3">
      <c r="A352" s="75" t="s">
        <v>917</v>
      </c>
      <c r="B352" t="s">
        <v>82</v>
      </c>
      <c r="C352" s="80">
        <v>0.28999999999999998</v>
      </c>
      <c r="D352" s="78">
        <f>INDEX('Unemployment Rates'!$B$2:$B$96,MATCH(B352,'Unemployment Rates'!$A$2:$A$96,0))</f>
        <v>2.9000000000000001E-2</v>
      </c>
    </row>
    <row r="353" spans="1:4" x14ac:dyDescent="0.3">
      <c r="A353" s="75" t="s">
        <v>921</v>
      </c>
      <c r="B353" t="s">
        <v>82</v>
      </c>
      <c r="C353" s="80">
        <v>0.28999999999999998</v>
      </c>
      <c r="D353" s="78">
        <f>INDEX('Unemployment Rates'!$B$2:$B$96,MATCH(B353,'Unemployment Rates'!$A$2:$A$96,0))</f>
        <v>2.9000000000000001E-2</v>
      </c>
    </row>
    <row r="354" spans="1:4" x14ac:dyDescent="0.3">
      <c r="A354" s="75" t="s">
        <v>923</v>
      </c>
      <c r="B354" t="s">
        <v>83</v>
      </c>
      <c r="C354" s="80">
        <v>0.11</v>
      </c>
      <c r="D354" s="78">
        <f>INDEX('Unemployment Rates'!$B$2:$B$96,MATCH(B354,'Unemployment Rates'!$A$2:$A$96,0))</f>
        <v>4.9000000000000002E-2</v>
      </c>
    </row>
    <row r="355" spans="1:4" x14ac:dyDescent="0.3">
      <c r="A355" s="75" t="s">
        <v>924</v>
      </c>
      <c r="B355" t="s">
        <v>83</v>
      </c>
      <c r="C355" s="80">
        <v>0.11</v>
      </c>
      <c r="D355" s="78">
        <f>INDEX('Unemployment Rates'!$B$2:$B$96,MATCH(B355,'Unemployment Rates'!$A$2:$A$96,0))</f>
        <v>4.9000000000000002E-2</v>
      </c>
    </row>
    <row r="356" spans="1:4" x14ac:dyDescent="0.3">
      <c r="A356" s="75" t="s">
        <v>922</v>
      </c>
      <c r="B356" t="s">
        <v>83</v>
      </c>
      <c r="C356" s="80">
        <v>0.11</v>
      </c>
      <c r="D356" s="78">
        <f>INDEX('Unemployment Rates'!$B$2:$B$96,MATCH(B356,'Unemployment Rates'!$A$2:$A$96,0))</f>
        <v>4.9000000000000002E-2</v>
      </c>
    </row>
    <row r="357" spans="1:4" x14ac:dyDescent="0.3">
      <c r="A357" s="75" t="s">
        <v>925</v>
      </c>
      <c r="B357" t="s">
        <v>83</v>
      </c>
      <c r="C357" s="80">
        <v>0.13</v>
      </c>
      <c r="D357" s="78">
        <f>INDEX('Unemployment Rates'!$B$2:$B$96,MATCH(B357,'Unemployment Rates'!$A$2:$A$96,0))</f>
        <v>4.9000000000000002E-2</v>
      </c>
    </row>
    <row r="358" spans="1:4" x14ac:dyDescent="0.3">
      <c r="A358" s="75" t="s">
        <v>927</v>
      </c>
      <c r="B358" t="s">
        <v>84</v>
      </c>
      <c r="C358" s="80">
        <v>0.12</v>
      </c>
      <c r="D358" s="78">
        <f>INDEX('Unemployment Rates'!$B$2:$B$96,MATCH(B358,'Unemployment Rates'!$A$2:$A$96,0))</f>
        <v>4.1000000000000002E-2</v>
      </c>
    </row>
    <row r="359" spans="1:4" x14ac:dyDescent="0.3">
      <c r="A359" s="75" t="s">
        <v>926</v>
      </c>
      <c r="B359" t="s">
        <v>84</v>
      </c>
      <c r="C359" s="80">
        <v>0.18</v>
      </c>
      <c r="D359" s="78">
        <f>INDEX('Unemployment Rates'!$B$2:$B$96,MATCH(B359,'Unemployment Rates'!$A$2:$A$96,0))</f>
        <v>4.1000000000000002E-2</v>
      </c>
    </row>
    <row r="360" spans="1:4" x14ac:dyDescent="0.3">
      <c r="A360" s="75" t="s">
        <v>929</v>
      </c>
      <c r="B360" t="s">
        <v>85</v>
      </c>
      <c r="C360" s="80">
        <v>0.28000000000000003</v>
      </c>
      <c r="D360" s="78">
        <f>INDEX('Unemployment Rates'!$B$2:$B$96,MATCH(B360,'Unemployment Rates'!$A$2:$A$96,0))</f>
        <v>3.4000000000000002E-2</v>
      </c>
    </row>
    <row r="361" spans="1:4" x14ac:dyDescent="0.3">
      <c r="A361" s="75" t="s">
        <v>930</v>
      </c>
      <c r="B361" t="s">
        <v>85</v>
      </c>
      <c r="C361" s="80">
        <v>0.24</v>
      </c>
      <c r="D361" s="78">
        <f>INDEX('Unemployment Rates'!$B$2:$B$96,MATCH(B361,'Unemployment Rates'!$A$2:$A$96,0))</f>
        <v>3.4000000000000002E-2</v>
      </c>
    </row>
    <row r="362" spans="1:4" x14ac:dyDescent="0.3">
      <c r="A362" s="75" t="s">
        <v>931</v>
      </c>
      <c r="B362" t="s">
        <v>85</v>
      </c>
      <c r="C362" s="80">
        <v>0.28000000000000003</v>
      </c>
      <c r="D362" s="78">
        <f>INDEX('Unemployment Rates'!$B$2:$B$96,MATCH(B362,'Unemployment Rates'!$A$2:$A$96,0))</f>
        <v>3.4000000000000002E-2</v>
      </c>
    </row>
    <row r="363" spans="1:4" x14ac:dyDescent="0.3">
      <c r="A363" s="75" t="s">
        <v>928</v>
      </c>
      <c r="B363" t="s">
        <v>85</v>
      </c>
      <c r="C363" s="80">
        <v>0.25</v>
      </c>
      <c r="D363" s="78">
        <f>INDEX('Unemployment Rates'!$B$2:$B$96,MATCH(B363,'Unemployment Rates'!$A$2:$A$96,0))</f>
        <v>3.4000000000000002E-2</v>
      </c>
    </row>
    <row r="364" spans="1:4" x14ac:dyDescent="0.3">
      <c r="A364" s="75" t="s">
        <v>932</v>
      </c>
      <c r="B364" t="s">
        <v>85</v>
      </c>
      <c r="C364" s="80">
        <v>0.25</v>
      </c>
      <c r="D364" s="78">
        <f>INDEX('Unemployment Rates'!$B$2:$B$96,MATCH(B364,'Unemployment Rates'!$A$2:$A$96,0))</f>
        <v>3.4000000000000002E-2</v>
      </c>
    </row>
    <row r="365" spans="1:4" x14ac:dyDescent="0.3">
      <c r="A365" s="75" t="s">
        <v>934</v>
      </c>
      <c r="B365" t="s">
        <v>86</v>
      </c>
      <c r="C365" s="80">
        <v>0.26</v>
      </c>
      <c r="D365" s="78">
        <f>INDEX('Unemployment Rates'!$B$2:$B$96,MATCH(B365,'Unemployment Rates'!$A$2:$A$96,0))</f>
        <v>5.1999999999999998E-2</v>
      </c>
    </row>
    <row r="366" spans="1:4" x14ac:dyDescent="0.3">
      <c r="A366" s="75" t="s">
        <v>935</v>
      </c>
      <c r="B366" t="s">
        <v>86</v>
      </c>
      <c r="C366" s="80">
        <v>0.28000000000000003</v>
      </c>
      <c r="D366" s="78">
        <f>INDEX('Unemployment Rates'!$B$2:$B$96,MATCH(B366,'Unemployment Rates'!$A$2:$A$96,0))</f>
        <v>5.1999999999999998E-2</v>
      </c>
    </row>
    <row r="367" spans="1:4" x14ac:dyDescent="0.3">
      <c r="A367" s="75" t="s">
        <v>936</v>
      </c>
      <c r="B367" t="s">
        <v>86</v>
      </c>
      <c r="C367" s="80">
        <v>0.28999999999999998</v>
      </c>
      <c r="D367" s="78">
        <f>INDEX('Unemployment Rates'!$B$2:$B$96,MATCH(B367,'Unemployment Rates'!$A$2:$A$96,0))</f>
        <v>5.1999999999999998E-2</v>
      </c>
    </row>
    <row r="368" spans="1:4" x14ac:dyDescent="0.3">
      <c r="A368" s="75" t="s">
        <v>937</v>
      </c>
      <c r="B368" t="s">
        <v>86</v>
      </c>
      <c r="C368" s="80">
        <v>0.3</v>
      </c>
      <c r="D368" s="78">
        <f>INDEX('Unemployment Rates'!$B$2:$B$96,MATCH(B368,'Unemployment Rates'!$A$2:$A$96,0))</f>
        <v>5.1999999999999998E-2</v>
      </c>
    </row>
    <row r="369" spans="1:4" x14ac:dyDescent="0.3">
      <c r="A369" s="75" t="s">
        <v>938</v>
      </c>
      <c r="B369" t="s">
        <v>86</v>
      </c>
      <c r="C369" s="80">
        <v>0.26</v>
      </c>
      <c r="D369" s="78">
        <f>INDEX('Unemployment Rates'!$B$2:$B$96,MATCH(B369,'Unemployment Rates'!$A$2:$A$96,0))</f>
        <v>5.1999999999999998E-2</v>
      </c>
    </row>
    <row r="370" spans="1:4" x14ac:dyDescent="0.3">
      <c r="A370" s="75" t="s">
        <v>939</v>
      </c>
      <c r="B370" t="s">
        <v>86</v>
      </c>
      <c r="C370" s="80">
        <v>0.12</v>
      </c>
      <c r="D370" s="78">
        <f>INDEX('Unemployment Rates'!$B$2:$B$96,MATCH(B370,'Unemployment Rates'!$A$2:$A$96,0))</f>
        <v>5.1999999999999998E-2</v>
      </c>
    </row>
    <row r="371" spans="1:4" x14ac:dyDescent="0.3">
      <c r="A371" s="75" t="s">
        <v>940</v>
      </c>
      <c r="B371" t="s">
        <v>86</v>
      </c>
      <c r="C371" s="80">
        <v>0.17</v>
      </c>
      <c r="D371" s="78">
        <f>INDEX('Unemployment Rates'!$B$2:$B$96,MATCH(B371,'Unemployment Rates'!$A$2:$A$96,0))</f>
        <v>5.1999999999999998E-2</v>
      </c>
    </row>
    <row r="372" spans="1:4" x14ac:dyDescent="0.3">
      <c r="A372" s="75" t="s">
        <v>933</v>
      </c>
      <c r="B372" t="s">
        <v>86</v>
      </c>
      <c r="C372" s="80">
        <v>0.16</v>
      </c>
      <c r="D372" s="78">
        <f>INDEX('Unemployment Rates'!$B$2:$B$96,MATCH(B372,'Unemployment Rates'!$A$2:$A$96,0))</f>
        <v>5.1999999999999998E-2</v>
      </c>
    </row>
    <row r="373" spans="1:4" x14ac:dyDescent="0.3">
      <c r="A373" s="75" t="s">
        <v>942</v>
      </c>
      <c r="B373" t="s">
        <v>87</v>
      </c>
      <c r="C373" s="80">
        <v>0.23</v>
      </c>
      <c r="D373" s="78">
        <f>INDEX('Unemployment Rates'!$B$2:$B$96,MATCH(B373,'Unemployment Rates'!$A$2:$A$96,0))</f>
        <v>3.1E-2</v>
      </c>
    </row>
    <row r="374" spans="1:4" x14ac:dyDescent="0.3">
      <c r="A374" s="75" t="s">
        <v>943</v>
      </c>
      <c r="B374" t="s">
        <v>87</v>
      </c>
      <c r="C374" s="80">
        <v>0.26</v>
      </c>
      <c r="D374" s="78">
        <f>INDEX('Unemployment Rates'!$B$2:$B$96,MATCH(B374,'Unemployment Rates'!$A$2:$A$96,0))</f>
        <v>3.1E-2</v>
      </c>
    </row>
    <row r="375" spans="1:4" x14ac:dyDescent="0.3">
      <c r="A375" s="75" t="s">
        <v>941</v>
      </c>
      <c r="B375" t="s">
        <v>87</v>
      </c>
      <c r="C375" s="80">
        <v>0.22</v>
      </c>
      <c r="D375" s="78">
        <f>INDEX('Unemployment Rates'!$B$2:$B$96,MATCH(B375,'Unemployment Rates'!$A$2:$A$96,0))</f>
        <v>3.1E-2</v>
      </c>
    </row>
    <row r="376" spans="1:4" x14ac:dyDescent="0.3">
      <c r="A376" s="75" t="s">
        <v>944</v>
      </c>
      <c r="B376" t="s">
        <v>87</v>
      </c>
      <c r="C376" s="80">
        <v>0.18</v>
      </c>
      <c r="D376" s="78">
        <f>INDEX('Unemployment Rates'!$B$2:$B$96,MATCH(B376,'Unemployment Rates'!$A$2:$A$96,0))</f>
        <v>3.1E-2</v>
      </c>
    </row>
    <row r="377" spans="1:4" x14ac:dyDescent="0.3">
      <c r="A377" s="75" t="s">
        <v>946</v>
      </c>
      <c r="B377" t="s">
        <v>88</v>
      </c>
      <c r="C377" s="80">
        <v>0.14000000000000001</v>
      </c>
      <c r="D377" s="78">
        <f>INDEX('Unemployment Rates'!$B$2:$B$96,MATCH(B377,'Unemployment Rates'!$A$2:$A$96,0))</f>
        <v>3.9E-2</v>
      </c>
    </row>
    <row r="378" spans="1:4" x14ac:dyDescent="0.3">
      <c r="A378" s="75" t="s">
        <v>947</v>
      </c>
      <c r="B378" t="s">
        <v>88</v>
      </c>
      <c r="C378" s="80">
        <v>0.23</v>
      </c>
      <c r="D378" s="78">
        <f>INDEX('Unemployment Rates'!$B$2:$B$96,MATCH(B378,'Unemployment Rates'!$A$2:$A$96,0))</f>
        <v>3.9E-2</v>
      </c>
    </row>
    <row r="379" spans="1:4" x14ac:dyDescent="0.3">
      <c r="A379" s="75" t="s">
        <v>945</v>
      </c>
      <c r="B379" t="s">
        <v>88</v>
      </c>
      <c r="C379" s="80">
        <v>0.22</v>
      </c>
      <c r="D379" s="78">
        <f>INDEX('Unemployment Rates'!$B$2:$B$96,MATCH(B379,'Unemployment Rates'!$A$2:$A$96,0))</f>
        <v>3.9E-2</v>
      </c>
    </row>
    <row r="380" spans="1:4" x14ac:dyDescent="0.3">
      <c r="A380" s="75" t="s">
        <v>949</v>
      </c>
      <c r="B380" t="s">
        <v>89</v>
      </c>
      <c r="C380" s="80">
        <v>0.21</v>
      </c>
      <c r="D380" s="78">
        <f>INDEX('Unemployment Rates'!$B$2:$B$96,MATCH(B380,'Unemployment Rates'!$A$2:$A$96,0))</f>
        <v>3.6999999999999998E-2</v>
      </c>
    </row>
    <row r="381" spans="1:4" x14ac:dyDescent="0.3">
      <c r="A381" s="75" t="s">
        <v>950</v>
      </c>
      <c r="B381" t="s">
        <v>89</v>
      </c>
      <c r="C381" s="80">
        <v>0.2</v>
      </c>
      <c r="D381" s="78">
        <f>INDEX('Unemployment Rates'!$B$2:$B$96,MATCH(B381,'Unemployment Rates'!$A$2:$A$96,0))</f>
        <v>3.6999999999999998E-2</v>
      </c>
    </row>
    <row r="382" spans="1:4" x14ac:dyDescent="0.3">
      <c r="A382" s="75" t="s">
        <v>951</v>
      </c>
      <c r="B382" t="s">
        <v>89</v>
      </c>
      <c r="C382" s="80">
        <v>0.18</v>
      </c>
      <c r="D382" s="78">
        <f>INDEX('Unemployment Rates'!$B$2:$B$96,MATCH(B382,'Unemployment Rates'!$A$2:$A$96,0))</f>
        <v>3.6999999999999998E-2</v>
      </c>
    </row>
    <row r="383" spans="1:4" x14ac:dyDescent="0.3">
      <c r="A383" s="75" t="s">
        <v>948</v>
      </c>
      <c r="B383" t="s">
        <v>89</v>
      </c>
      <c r="C383" s="80">
        <v>0.2</v>
      </c>
      <c r="D383" s="78">
        <f>INDEX('Unemployment Rates'!$B$2:$B$96,MATCH(B383,'Unemployment Rates'!$A$2:$A$96,0))</f>
        <v>3.6999999999999998E-2</v>
      </c>
    </row>
    <row r="384" spans="1:4" x14ac:dyDescent="0.3">
      <c r="A384" s="75" t="s">
        <v>953</v>
      </c>
      <c r="B384" t="s">
        <v>90</v>
      </c>
      <c r="C384" s="80">
        <v>0.27</v>
      </c>
      <c r="D384" s="78">
        <f>INDEX('Unemployment Rates'!$B$2:$B$96,MATCH(B384,'Unemployment Rates'!$A$2:$A$96,0))</f>
        <v>2.9000000000000001E-2</v>
      </c>
    </row>
    <row r="385" spans="1:4" x14ac:dyDescent="0.3">
      <c r="A385" s="75" t="s">
        <v>954</v>
      </c>
      <c r="B385" t="s">
        <v>90</v>
      </c>
      <c r="C385" s="80">
        <v>0.28999999999999998</v>
      </c>
      <c r="D385" s="78">
        <f>INDEX('Unemployment Rates'!$B$2:$B$96,MATCH(B385,'Unemployment Rates'!$A$2:$A$96,0))</f>
        <v>2.9000000000000001E-2</v>
      </c>
    </row>
    <row r="386" spans="1:4" x14ac:dyDescent="0.3">
      <c r="A386" s="75" t="s">
        <v>955</v>
      </c>
      <c r="B386" t="s">
        <v>90</v>
      </c>
      <c r="C386" s="80">
        <v>0.27</v>
      </c>
      <c r="D386" s="78">
        <f>INDEX('Unemployment Rates'!$B$2:$B$96,MATCH(B386,'Unemployment Rates'!$A$2:$A$96,0))</f>
        <v>2.9000000000000001E-2</v>
      </c>
    </row>
    <row r="387" spans="1:4" x14ac:dyDescent="0.3">
      <c r="A387" s="75" t="s">
        <v>956</v>
      </c>
      <c r="B387" t="s">
        <v>90</v>
      </c>
      <c r="C387" s="80">
        <v>0.19</v>
      </c>
      <c r="D387" s="78">
        <f>INDEX('Unemployment Rates'!$B$2:$B$96,MATCH(B387,'Unemployment Rates'!$A$2:$A$96,0))</f>
        <v>2.9000000000000001E-2</v>
      </c>
    </row>
    <row r="388" spans="1:4" x14ac:dyDescent="0.3">
      <c r="A388" s="75" t="s">
        <v>957</v>
      </c>
      <c r="B388" t="s">
        <v>90</v>
      </c>
      <c r="C388" s="80">
        <v>0.27</v>
      </c>
      <c r="D388" s="78">
        <f>INDEX('Unemployment Rates'!$B$2:$B$96,MATCH(B388,'Unemployment Rates'!$A$2:$A$96,0))</f>
        <v>2.9000000000000001E-2</v>
      </c>
    </row>
    <row r="389" spans="1:4" x14ac:dyDescent="0.3">
      <c r="A389" s="75" t="s">
        <v>952</v>
      </c>
      <c r="B389" t="s">
        <v>90</v>
      </c>
      <c r="C389" s="80">
        <v>0.28999999999999998</v>
      </c>
      <c r="D389" s="78">
        <f>INDEX('Unemployment Rates'!$B$2:$B$96,MATCH(B389,'Unemployment Rates'!$A$2:$A$96,0))</f>
        <v>2.9000000000000001E-2</v>
      </c>
    </row>
    <row r="390" spans="1:4" x14ac:dyDescent="0.3">
      <c r="A390" s="75" t="s">
        <v>958</v>
      </c>
      <c r="B390" t="s">
        <v>90</v>
      </c>
      <c r="C390" s="80">
        <v>0.24</v>
      </c>
      <c r="D390" s="78">
        <f>INDEX('Unemployment Rates'!$B$2:$B$96,MATCH(B390,'Unemployment Rates'!$A$2:$A$96,0))</f>
        <v>2.9000000000000001E-2</v>
      </c>
    </row>
    <row r="391" spans="1:4" x14ac:dyDescent="0.3">
      <c r="A391" s="75" t="s">
        <v>960</v>
      </c>
      <c r="B391" t="s">
        <v>91</v>
      </c>
      <c r="C391" s="80">
        <v>0.26</v>
      </c>
      <c r="D391" s="78">
        <f>INDEX('Unemployment Rates'!$B$2:$B$96,MATCH(B391,'Unemployment Rates'!$A$2:$A$96,0))</f>
        <v>3.9E-2</v>
      </c>
    </row>
    <row r="392" spans="1:4" x14ac:dyDescent="0.3">
      <c r="A392" s="75" t="s">
        <v>961</v>
      </c>
      <c r="B392" t="s">
        <v>91</v>
      </c>
      <c r="C392" s="80">
        <v>0.2</v>
      </c>
      <c r="D392" s="78">
        <f>INDEX('Unemployment Rates'!$B$2:$B$96,MATCH(B392,'Unemployment Rates'!$A$2:$A$96,0))</f>
        <v>3.9E-2</v>
      </c>
    </row>
    <row r="393" spans="1:4" x14ac:dyDescent="0.3">
      <c r="A393" s="75" t="s">
        <v>962</v>
      </c>
      <c r="B393" t="s">
        <v>91</v>
      </c>
      <c r="C393" s="80">
        <v>0.19</v>
      </c>
      <c r="D393" s="78">
        <f>INDEX('Unemployment Rates'!$B$2:$B$96,MATCH(B393,'Unemployment Rates'!$A$2:$A$96,0))</f>
        <v>3.9E-2</v>
      </c>
    </row>
    <row r="394" spans="1:4" x14ac:dyDescent="0.3">
      <c r="A394" s="75" t="s">
        <v>963</v>
      </c>
      <c r="B394" t="s">
        <v>91</v>
      </c>
      <c r="C394" s="80">
        <v>0.14000000000000001</v>
      </c>
      <c r="D394" s="78">
        <f>INDEX('Unemployment Rates'!$B$2:$B$96,MATCH(B394,'Unemployment Rates'!$A$2:$A$96,0))</f>
        <v>3.9E-2</v>
      </c>
    </row>
    <row r="395" spans="1:4" x14ac:dyDescent="0.3">
      <c r="A395" s="75" t="s">
        <v>964</v>
      </c>
      <c r="B395" t="s">
        <v>91</v>
      </c>
      <c r="C395" s="80">
        <v>0.23</v>
      </c>
      <c r="D395" s="78">
        <f>INDEX('Unemployment Rates'!$B$2:$B$96,MATCH(B395,'Unemployment Rates'!$A$2:$A$96,0))</f>
        <v>3.9E-2</v>
      </c>
    </row>
    <row r="396" spans="1:4" x14ac:dyDescent="0.3">
      <c r="A396" s="75" t="s">
        <v>965</v>
      </c>
      <c r="B396" t="s">
        <v>91</v>
      </c>
      <c r="C396" s="80">
        <v>0.18</v>
      </c>
      <c r="D396" s="78">
        <f>INDEX('Unemployment Rates'!$B$2:$B$96,MATCH(B396,'Unemployment Rates'!$A$2:$A$96,0))</f>
        <v>3.9E-2</v>
      </c>
    </row>
    <row r="397" spans="1:4" x14ac:dyDescent="0.3">
      <c r="A397" s="75" t="s">
        <v>966</v>
      </c>
      <c r="B397" t="s">
        <v>91</v>
      </c>
      <c r="C397" s="80">
        <v>0.11</v>
      </c>
      <c r="D397" s="78">
        <f>INDEX('Unemployment Rates'!$B$2:$B$96,MATCH(B397,'Unemployment Rates'!$A$2:$A$96,0))</f>
        <v>3.9E-2</v>
      </c>
    </row>
    <row r="398" spans="1:4" x14ac:dyDescent="0.3">
      <c r="A398" s="75" t="s">
        <v>967</v>
      </c>
      <c r="B398" t="s">
        <v>91</v>
      </c>
      <c r="C398" s="80">
        <v>0.25</v>
      </c>
      <c r="D398" s="78">
        <f>INDEX('Unemployment Rates'!$B$2:$B$96,MATCH(B398,'Unemployment Rates'!$A$2:$A$96,0))</f>
        <v>3.9E-2</v>
      </c>
    </row>
    <row r="399" spans="1:4" x14ac:dyDescent="0.3">
      <c r="A399" s="75" t="s">
        <v>959</v>
      </c>
      <c r="B399" t="s">
        <v>91</v>
      </c>
      <c r="C399" s="80">
        <v>0.21</v>
      </c>
      <c r="D399" s="78">
        <f>INDEX('Unemployment Rates'!$B$2:$B$96,MATCH(B399,'Unemployment Rates'!$A$2:$A$96,0))</f>
        <v>3.9E-2</v>
      </c>
    </row>
    <row r="400" spans="1:4" x14ac:dyDescent="0.3">
      <c r="A400" s="77" t="s">
        <v>969</v>
      </c>
      <c r="B400" t="s">
        <v>92</v>
      </c>
      <c r="C400" s="80">
        <v>0.24</v>
      </c>
      <c r="D400" s="78">
        <f>INDEX('Unemployment Rates'!$B$2:$B$96,MATCH(B400,'Unemployment Rates'!$A$2:$A$96,0))</f>
        <v>3.3000000000000002E-2</v>
      </c>
    </row>
    <row r="401" spans="1:4" x14ac:dyDescent="0.3">
      <c r="A401" s="75" t="s">
        <v>968</v>
      </c>
      <c r="B401" t="s">
        <v>92</v>
      </c>
      <c r="C401" s="80">
        <v>0.27</v>
      </c>
      <c r="D401" s="78">
        <f>INDEX('Unemployment Rates'!$B$2:$B$96,MATCH(B401,'Unemployment Rates'!$A$2:$A$96,0))</f>
        <v>3.3000000000000002E-2</v>
      </c>
    </row>
    <row r="402" spans="1:4" x14ac:dyDescent="0.3">
      <c r="A402" s="75" t="s">
        <v>972</v>
      </c>
      <c r="B402" t="s">
        <v>93</v>
      </c>
      <c r="C402" s="80">
        <v>0.13</v>
      </c>
      <c r="D402" s="78">
        <f>INDEX('Unemployment Rates'!$B$2:$B$96,MATCH(B402,'Unemployment Rates'!$A$2:$A$96,0))</f>
        <v>4.4999999999999998E-2</v>
      </c>
    </row>
    <row r="403" spans="1:4" x14ac:dyDescent="0.3">
      <c r="A403" s="75" t="s">
        <v>971</v>
      </c>
      <c r="B403" t="s">
        <v>93</v>
      </c>
      <c r="C403" s="80">
        <v>0.13</v>
      </c>
      <c r="D403" s="78">
        <f>INDEX('Unemployment Rates'!$B$2:$B$96,MATCH(B403,'Unemployment Rates'!$A$2:$A$96,0))</f>
        <v>4.4999999999999998E-2</v>
      </c>
    </row>
    <row r="404" spans="1:4" x14ac:dyDescent="0.3">
      <c r="A404" s="75" t="s">
        <v>970</v>
      </c>
      <c r="B404" t="s">
        <v>93</v>
      </c>
      <c r="C404" s="80">
        <v>0.14000000000000001</v>
      </c>
      <c r="D404" s="78">
        <f>INDEX('Unemployment Rates'!$B$2:$B$96,MATCH(B404,'Unemployment Rates'!$A$2:$A$96,0))</f>
        <v>4.4999999999999998E-2</v>
      </c>
    </row>
    <row r="405" spans="1:4" x14ac:dyDescent="0.3">
      <c r="A405" s="75" t="s">
        <v>974</v>
      </c>
      <c r="B405" t="s">
        <v>94</v>
      </c>
      <c r="C405" s="80">
        <v>0.14000000000000001</v>
      </c>
      <c r="D405" s="78">
        <f>INDEX('Unemployment Rates'!$B$2:$B$96,MATCH(B405,'Unemployment Rates'!$A$2:$A$96,0))</f>
        <v>3.7999999999999999E-2</v>
      </c>
    </row>
    <row r="406" spans="1:4" x14ac:dyDescent="0.3">
      <c r="A406" s="75" t="s">
        <v>975</v>
      </c>
      <c r="B406" t="s">
        <v>94</v>
      </c>
      <c r="C406" s="80">
        <v>0.14000000000000001</v>
      </c>
      <c r="D406" s="78">
        <f>INDEX('Unemployment Rates'!$B$2:$B$96,MATCH(B406,'Unemployment Rates'!$A$2:$A$96,0))</f>
        <v>3.7999999999999999E-2</v>
      </c>
    </row>
    <row r="407" spans="1:4" x14ac:dyDescent="0.3">
      <c r="A407" s="75" t="s">
        <v>976</v>
      </c>
      <c r="B407" t="s">
        <v>94</v>
      </c>
      <c r="C407" s="80">
        <v>0.19</v>
      </c>
      <c r="D407" s="78">
        <f>INDEX('Unemployment Rates'!$B$2:$B$96,MATCH(B407,'Unemployment Rates'!$A$2:$A$96,0))</f>
        <v>3.7999999999999999E-2</v>
      </c>
    </row>
    <row r="408" spans="1:4" x14ac:dyDescent="0.3">
      <c r="A408" s="75" t="s">
        <v>973</v>
      </c>
      <c r="B408" t="s">
        <v>94</v>
      </c>
      <c r="C408" s="80">
        <v>0.19</v>
      </c>
      <c r="D408" s="78">
        <f>INDEX('Unemployment Rates'!$B$2:$B$96,MATCH(B408,'Unemployment Rates'!$A$2:$A$96,0))</f>
        <v>3.7999999999999999E-2</v>
      </c>
    </row>
    <row r="409" spans="1:4" x14ac:dyDescent="0.3">
      <c r="A409" s="75" t="s">
        <v>978</v>
      </c>
      <c r="B409" t="s">
        <v>95</v>
      </c>
      <c r="C409" s="80">
        <v>0.11</v>
      </c>
      <c r="D409" s="78">
        <f>INDEX('Unemployment Rates'!$B$2:$B$96,MATCH(B409,'Unemployment Rates'!$A$2:$A$96,0))</f>
        <v>4.5999999999999999E-2</v>
      </c>
    </row>
    <row r="410" spans="1:4" x14ac:dyDescent="0.3">
      <c r="A410" s="75" t="s">
        <v>977</v>
      </c>
      <c r="B410" t="s">
        <v>95</v>
      </c>
      <c r="C410" s="80">
        <v>0.15</v>
      </c>
      <c r="D410" s="78">
        <f>INDEX('Unemployment Rates'!$B$2:$B$96,MATCH(B410,'Unemployment Rates'!$A$2:$A$96,0))</f>
        <v>4.5999999999999999E-2</v>
      </c>
    </row>
    <row r="411" spans="1:4" x14ac:dyDescent="0.3">
      <c r="A411" s="75" t="s">
        <v>980</v>
      </c>
      <c r="B411" t="s">
        <v>96</v>
      </c>
      <c r="C411" s="80">
        <v>0.21</v>
      </c>
      <c r="D411" s="78">
        <f>INDEX('Unemployment Rates'!$B$2:$B$96,MATCH(B411,'Unemployment Rates'!$A$2:$A$96,0))</f>
        <v>4.2999999999999997E-2</v>
      </c>
    </row>
    <row r="412" spans="1:4" x14ac:dyDescent="0.3">
      <c r="A412" s="75" t="s">
        <v>981</v>
      </c>
      <c r="B412" t="s">
        <v>96</v>
      </c>
      <c r="C412" s="80">
        <v>0.15</v>
      </c>
      <c r="D412" s="78">
        <f>INDEX('Unemployment Rates'!$B$2:$B$96,MATCH(B412,'Unemployment Rates'!$A$2:$A$96,0))</f>
        <v>4.2999999999999997E-2</v>
      </c>
    </row>
    <row r="413" spans="1:4" x14ac:dyDescent="0.3">
      <c r="A413" s="75" t="s">
        <v>982</v>
      </c>
      <c r="B413" t="s">
        <v>96</v>
      </c>
      <c r="C413" s="80">
        <v>0.15</v>
      </c>
      <c r="D413" s="78">
        <f>INDEX('Unemployment Rates'!$B$2:$B$96,MATCH(B413,'Unemployment Rates'!$A$2:$A$96,0))</f>
        <v>4.2999999999999997E-2</v>
      </c>
    </row>
    <row r="414" spans="1:4" x14ac:dyDescent="0.3">
      <c r="A414" s="75" t="s">
        <v>983</v>
      </c>
      <c r="B414" t="s">
        <v>96</v>
      </c>
      <c r="C414" s="80">
        <v>0.22</v>
      </c>
      <c r="D414" s="78">
        <f>INDEX('Unemployment Rates'!$B$2:$B$96,MATCH(B414,'Unemployment Rates'!$A$2:$A$96,0))</f>
        <v>4.2999999999999997E-2</v>
      </c>
    </row>
    <row r="415" spans="1:4" x14ac:dyDescent="0.3">
      <c r="A415" s="75" t="s">
        <v>979</v>
      </c>
      <c r="B415" t="s">
        <v>96</v>
      </c>
      <c r="C415" s="80">
        <v>0.2</v>
      </c>
      <c r="D415" s="78">
        <f>INDEX('Unemployment Rates'!$B$2:$B$96,MATCH(B415,'Unemployment Rates'!$A$2:$A$96,0))</f>
        <v>4.2999999999999997E-2</v>
      </c>
    </row>
    <row r="416" spans="1:4" x14ac:dyDescent="0.3">
      <c r="A416" s="75" t="s">
        <v>985</v>
      </c>
      <c r="B416" t="s">
        <v>97</v>
      </c>
      <c r="C416" s="80">
        <v>0.22</v>
      </c>
      <c r="D416" s="78">
        <f>INDEX('Unemployment Rates'!$B$2:$B$96,MATCH(B416,'Unemployment Rates'!$A$2:$A$96,0))</f>
        <v>3.3000000000000002E-2</v>
      </c>
    </row>
    <row r="417" spans="1:4" x14ac:dyDescent="0.3">
      <c r="A417" s="75" t="s">
        <v>986</v>
      </c>
      <c r="B417" t="s">
        <v>97</v>
      </c>
      <c r="C417" s="80">
        <v>0.26</v>
      </c>
      <c r="D417" s="78">
        <f>INDEX('Unemployment Rates'!$B$2:$B$96,MATCH(B417,'Unemployment Rates'!$A$2:$A$96,0))</f>
        <v>3.3000000000000002E-2</v>
      </c>
    </row>
    <row r="418" spans="1:4" x14ac:dyDescent="0.3">
      <c r="A418" s="75" t="s">
        <v>984</v>
      </c>
      <c r="B418" t="s">
        <v>97</v>
      </c>
      <c r="C418" s="80">
        <v>0.24</v>
      </c>
      <c r="D418" s="78">
        <f>INDEX('Unemployment Rates'!$B$2:$B$96,MATCH(B418,'Unemployment Rates'!$A$2:$A$96,0))</f>
        <v>3.3000000000000002E-2</v>
      </c>
    </row>
    <row r="419" spans="1:4" x14ac:dyDescent="0.3">
      <c r="A419" s="75" t="s">
        <v>988</v>
      </c>
      <c r="B419" t="s">
        <v>98</v>
      </c>
      <c r="C419" s="80">
        <v>0.13</v>
      </c>
      <c r="D419" s="78">
        <f>INDEX('Unemployment Rates'!$B$2:$B$96,MATCH(B419,'Unemployment Rates'!$A$2:$A$96,0))</f>
        <v>4.2000000000000003E-2</v>
      </c>
    </row>
    <row r="420" spans="1:4" x14ac:dyDescent="0.3">
      <c r="A420" s="75" t="s">
        <v>989</v>
      </c>
      <c r="B420" t="s">
        <v>98</v>
      </c>
      <c r="C420" s="80">
        <v>0.15</v>
      </c>
      <c r="D420" s="78">
        <f>INDEX('Unemployment Rates'!$B$2:$B$96,MATCH(B420,'Unemployment Rates'!$A$2:$A$96,0))</f>
        <v>4.2000000000000003E-2</v>
      </c>
    </row>
    <row r="421" spans="1:4" x14ac:dyDescent="0.3">
      <c r="A421" s="75" t="s">
        <v>987</v>
      </c>
      <c r="B421" t="s">
        <v>98</v>
      </c>
      <c r="C421" s="80">
        <v>0.17</v>
      </c>
      <c r="D421" s="78">
        <f>INDEX('Unemployment Rates'!$B$2:$B$96,MATCH(B421,'Unemployment Rates'!$A$2:$A$96,0))</f>
        <v>4.2000000000000003E-2</v>
      </c>
    </row>
    <row r="422" spans="1:4" x14ac:dyDescent="0.3">
      <c r="A422" s="75" t="s">
        <v>990</v>
      </c>
      <c r="B422" t="s">
        <v>98</v>
      </c>
      <c r="C422" s="80">
        <v>0.12</v>
      </c>
      <c r="D422" s="78">
        <f>INDEX('Unemployment Rates'!$B$2:$B$96,MATCH(B422,'Unemployment Rates'!$A$2:$A$96,0))</f>
        <v>4.2000000000000003E-2</v>
      </c>
    </row>
    <row r="423" spans="1:4" x14ac:dyDescent="0.3">
      <c r="A423" s="75" t="s">
        <v>992</v>
      </c>
      <c r="B423" t="s">
        <v>99</v>
      </c>
      <c r="C423" s="80">
        <v>0.23</v>
      </c>
      <c r="D423" s="78">
        <f>INDEX('Unemployment Rates'!$B$2:$B$96,MATCH(B423,'Unemployment Rates'!$A$2:$A$96,0))</f>
        <v>3.5999999999999997E-2</v>
      </c>
    </row>
    <row r="424" spans="1:4" x14ac:dyDescent="0.3">
      <c r="A424" s="75" t="s">
        <v>993</v>
      </c>
      <c r="B424" t="s">
        <v>99</v>
      </c>
      <c r="C424" s="80">
        <v>0.21</v>
      </c>
      <c r="D424" s="78">
        <f>INDEX('Unemployment Rates'!$B$2:$B$96,MATCH(B424,'Unemployment Rates'!$A$2:$A$96,0))</f>
        <v>3.5999999999999997E-2</v>
      </c>
    </row>
    <row r="425" spans="1:4" x14ac:dyDescent="0.3">
      <c r="A425" s="75" t="s">
        <v>994</v>
      </c>
      <c r="B425" t="s">
        <v>99</v>
      </c>
      <c r="C425" s="80">
        <v>0.16</v>
      </c>
      <c r="D425" s="78">
        <f>INDEX('Unemployment Rates'!$B$2:$B$96,MATCH(B425,'Unemployment Rates'!$A$2:$A$96,0))</f>
        <v>3.5999999999999997E-2</v>
      </c>
    </row>
    <row r="426" spans="1:4" x14ac:dyDescent="0.3">
      <c r="A426" s="75" t="s">
        <v>995</v>
      </c>
      <c r="B426" t="s">
        <v>99</v>
      </c>
      <c r="C426" s="80">
        <v>0.17</v>
      </c>
      <c r="D426" s="78">
        <f>INDEX('Unemployment Rates'!$B$2:$B$96,MATCH(B426,'Unemployment Rates'!$A$2:$A$96,0))</f>
        <v>3.5999999999999997E-2</v>
      </c>
    </row>
    <row r="427" spans="1:4" x14ac:dyDescent="0.3">
      <c r="A427" s="75" t="s">
        <v>996</v>
      </c>
      <c r="B427" t="s">
        <v>99</v>
      </c>
      <c r="C427" s="80">
        <v>0.21</v>
      </c>
      <c r="D427" s="78">
        <f>INDEX('Unemployment Rates'!$B$2:$B$96,MATCH(B427,'Unemployment Rates'!$A$2:$A$96,0))</f>
        <v>3.5999999999999997E-2</v>
      </c>
    </row>
    <row r="428" spans="1:4" x14ac:dyDescent="0.3">
      <c r="A428" s="75" t="s">
        <v>991</v>
      </c>
      <c r="B428" t="s">
        <v>99</v>
      </c>
      <c r="C428" s="80">
        <v>0.18</v>
      </c>
      <c r="D428" s="78">
        <f>INDEX('Unemployment Rates'!$B$2:$B$96,MATCH(B428,'Unemployment Rates'!$A$2:$A$96,0))</f>
        <v>3.5999999999999997E-2</v>
      </c>
    </row>
    <row r="429" spans="1:4" x14ac:dyDescent="0.3">
      <c r="A429" s="75" t="s">
        <v>998</v>
      </c>
      <c r="B429" t="s">
        <v>100</v>
      </c>
      <c r="C429" s="80">
        <v>0.13</v>
      </c>
      <c r="D429" s="78">
        <f>INDEX('Unemployment Rates'!$B$2:$B$96,MATCH(B429,'Unemployment Rates'!$A$2:$A$96,0))</f>
        <v>3.5999999999999997E-2</v>
      </c>
    </row>
    <row r="430" spans="1:4" x14ac:dyDescent="0.3">
      <c r="A430" s="75" t="s">
        <v>999</v>
      </c>
      <c r="B430" t="s">
        <v>100</v>
      </c>
      <c r="C430" s="80">
        <v>0.2</v>
      </c>
      <c r="D430" s="78">
        <f>INDEX('Unemployment Rates'!$B$2:$B$96,MATCH(B430,'Unemployment Rates'!$A$2:$A$96,0))</f>
        <v>3.5999999999999997E-2</v>
      </c>
    </row>
    <row r="431" spans="1:4" x14ac:dyDescent="0.3">
      <c r="A431" s="75" t="s">
        <v>997</v>
      </c>
      <c r="B431" t="s">
        <v>100</v>
      </c>
      <c r="C431" s="80">
        <v>0.2</v>
      </c>
      <c r="D431" s="78">
        <f>INDEX('Unemployment Rates'!$B$2:$B$96,MATCH(B431,'Unemployment Rates'!$A$2:$A$96,0))</f>
        <v>3.5999999999999997E-2</v>
      </c>
    </row>
    <row r="432" spans="1:4" x14ac:dyDescent="0.3">
      <c r="A432" s="75" t="s">
        <v>1001</v>
      </c>
      <c r="B432" t="s">
        <v>101</v>
      </c>
      <c r="C432" s="80">
        <v>0.3</v>
      </c>
      <c r="D432" s="78">
        <f>INDEX('Unemployment Rates'!$B$2:$B$96,MATCH(B432,'Unemployment Rates'!$A$2:$A$96,0))</f>
        <v>2.4E-2</v>
      </c>
    </row>
    <row r="433" spans="1:4" x14ac:dyDescent="0.3">
      <c r="A433" s="75" t="s">
        <v>1002</v>
      </c>
      <c r="B433" t="s">
        <v>101</v>
      </c>
      <c r="C433" s="80">
        <v>0.28999999999999998</v>
      </c>
      <c r="D433" s="78">
        <f>INDEX('Unemployment Rates'!$B$2:$B$96,MATCH(B433,'Unemployment Rates'!$A$2:$A$96,0))</f>
        <v>2.4E-2</v>
      </c>
    </row>
    <row r="434" spans="1:4" x14ac:dyDescent="0.3">
      <c r="A434" s="75" t="s">
        <v>1003</v>
      </c>
      <c r="B434" t="s">
        <v>101</v>
      </c>
      <c r="C434" s="80">
        <v>0.3</v>
      </c>
      <c r="D434" s="78">
        <f>INDEX('Unemployment Rates'!$B$2:$B$96,MATCH(B434,'Unemployment Rates'!$A$2:$A$96,0))</f>
        <v>2.4E-2</v>
      </c>
    </row>
    <row r="435" spans="1:4" x14ac:dyDescent="0.3">
      <c r="A435" s="75" t="s">
        <v>1004</v>
      </c>
      <c r="B435" t="s">
        <v>101</v>
      </c>
      <c r="C435" s="80">
        <v>0.3</v>
      </c>
      <c r="D435" s="78">
        <f>INDEX('Unemployment Rates'!$B$2:$B$96,MATCH(B435,'Unemployment Rates'!$A$2:$A$96,0))</f>
        <v>2.4E-2</v>
      </c>
    </row>
    <row r="436" spans="1:4" x14ac:dyDescent="0.3">
      <c r="A436" s="76" t="s">
        <v>411</v>
      </c>
      <c r="B436" t="s">
        <v>101</v>
      </c>
      <c r="C436" s="80">
        <v>0.3</v>
      </c>
      <c r="D436" s="78">
        <f>INDEX('Unemployment Rates'!$B$2:$B$96,MATCH(B436,'Unemployment Rates'!$A$2:$A$96,0))</f>
        <v>2.4E-2</v>
      </c>
    </row>
    <row r="437" spans="1:4" x14ac:dyDescent="0.3">
      <c r="A437" s="75" t="s">
        <v>1000</v>
      </c>
      <c r="B437" t="s">
        <v>101</v>
      </c>
      <c r="C437" s="80">
        <v>0.3</v>
      </c>
      <c r="D437" s="78">
        <f>INDEX('Unemployment Rates'!$B$2:$B$96,MATCH(B437,'Unemployment Rates'!$A$2:$A$96,0))</f>
        <v>2.4E-2</v>
      </c>
    </row>
    <row r="438" spans="1:4" x14ac:dyDescent="0.3">
      <c r="A438" s="75" t="s">
        <v>1006</v>
      </c>
      <c r="B438" t="s">
        <v>102</v>
      </c>
      <c r="C438" s="80">
        <v>0.26</v>
      </c>
      <c r="D438" s="78">
        <f>INDEX('Unemployment Rates'!$B$2:$B$96,MATCH(B438,'Unemployment Rates'!$A$2:$A$96,0))</f>
        <v>2.9000000000000001E-2</v>
      </c>
    </row>
    <row r="439" spans="1:4" x14ac:dyDescent="0.3">
      <c r="A439" s="75" t="s">
        <v>1007</v>
      </c>
      <c r="B439" t="s">
        <v>102</v>
      </c>
      <c r="C439" s="80">
        <v>0.3</v>
      </c>
      <c r="D439" s="78">
        <f>INDEX('Unemployment Rates'!$B$2:$B$96,MATCH(B439,'Unemployment Rates'!$A$2:$A$96,0))</f>
        <v>2.9000000000000001E-2</v>
      </c>
    </row>
    <row r="440" spans="1:4" x14ac:dyDescent="0.3">
      <c r="A440" s="75" t="s">
        <v>1008</v>
      </c>
      <c r="B440" t="s">
        <v>102</v>
      </c>
      <c r="C440" s="80">
        <v>0.24</v>
      </c>
      <c r="D440" s="78">
        <f>INDEX('Unemployment Rates'!$B$2:$B$96,MATCH(B440,'Unemployment Rates'!$A$2:$A$96,0))</f>
        <v>2.9000000000000001E-2</v>
      </c>
    </row>
    <row r="441" spans="1:4" x14ac:dyDescent="0.3">
      <c r="A441" s="75" t="s">
        <v>1005</v>
      </c>
      <c r="B441" t="s">
        <v>102</v>
      </c>
      <c r="C441" s="80">
        <v>0.3</v>
      </c>
      <c r="D441" s="78">
        <f>INDEX('Unemployment Rates'!$B$2:$B$96,MATCH(B441,'Unemployment Rates'!$A$2:$A$96,0))</f>
        <v>2.9000000000000001E-2</v>
      </c>
    </row>
  </sheetData>
  <sheetProtection algorithmName="SHA-512" hashValue="waTfZTH3rbKBeQk4PlG3eAKnCqqeEEnYV7aHDK0ZbvVD+AvAFPWZQIQ/v10FFRMPvEObiNDZeSKWG41WMQwKag==" saltValue="vImKeb06ZAwxXGUQUGuKww==" spinCount="100000" sheet="1" objects="1" scenarios="1"/>
  <autoFilter ref="A1:D1" xr:uid="{00000000-0001-0000-0F00-000000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A274-E625-4F06-89FB-B6B9D8CD08B0}">
  <sheetPr>
    <tabColor theme="1"/>
  </sheetPr>
  <dimension ref="A1:M441"/>
  <sheetViews>
    <sheetView workbookViewId="0">
      <selection activeCell="I7" sqref="I7"/>
    </sheetView>
  </sheetViews>
  <sheetFormatPr defaultColWidth="9.109375" defaultRowHeight="14.4" x14ac:dyDescent="0.3"/>
  <cols>
    <col min="1" max="1" width="22" customWidth="1"/>
    <col min="2" max="11" width="19.44140625" customWidth="1"/>
    <col min="12" max="12" width="2.6640625" customWidth="1"/>
    <col min="13" max="13" width="12.88671875" customWidth="1"/>
  </cols>
  <sheetData>
    <row r="1" spans="1:13" s="167" customFormat="1" ht="52.8" x14ac:dyDescent="0.3">
      <c r="A1" s="164" t="s">
        <v>1372</v>
      </c>
      <c r="B1" s="158" t="s">
        <v>526</v>
      </c>
      <c r="C1" s="158" t="s">
        <v>527</v>
      </c>
      <c r="D1" s="158" t="s">
        <v>528</v>
      </c>
      <c r="E1" s="158" t="s">
        <v>529</v>
      </c>
      <c r="F1" s="158" t="s">
        <v>530</v>
      </c>
      <c r="G1" s="158" t="s">
        <v>1384</v>
      </c>
      <c r="H1" s="158" t="s">
        <v>532</v>
      </c>
      <c r="I1" s="158" t="s">
        <v>533</v>
      </c>
      <c r="J1" s="158" t="s">
        <v>534</v>
      </c>
      <c r="K1" s="158" t="s">
        <v>535</v>
      </c>
      <c r="L1" s="166"/>
      <c r="M1" s="158" t="s">
        <v>1365</v>
      </c>
    </row>
    <row r="2" spans="1:13" x14ac:dyDescent="0.3">
      <c r="A2" s="6" t="s">
        <v>8</v>
      </c>
      <c r="B2" s="168">
        <v>68460</v>
      </c>
      <c r="C2" s="168">
        <v>2446</v>
      </c>
      <c r="D2" s="168">
        <v>1017</v>
      </c>
      <c r="E2" s="168">
        <v>258</v>
      </c>
      <c r="F2" s="168">
        <v>62</v>
      </c>
      <c r="G2" s="168">
        <v>495</v>
      </c>
      <c r="H2" s="168">
        <v>17</v>
      </c>
      <c r="I2" s="168">
        <v>234</v>
      </c>
      <c r="J2" s="168">
        <v>1298</v>
      </c>
      <c r="K2" s="168">
        <v>3050</v>
      </c>
      <c r="L2" s="168"/>
      <c r="M2" s="168">
        <v>2661</v>
      </c>
    </row>
    <row r="3" spans="1:13" x14ac:dyDescent="0.3">
      <c r="A3" s="6" t="s">
        <v>9</v>
      </c>
      <c r="B3" s="168">
        <v>41327</v>
      </c>
      <c r="C3" s="168">
        <v>3267</v>
      </c>
      <c r="D3" s="168">
        <v>169</v>
      </c>
      <c r="E3" s="168">
        <v>513</v>
      </c>
      <c r="F3" s="168">
        <v>0</v>
      </c>
      <c r="G3" s="168">
        <v>304</v>
      </c>
      <c r="H3" s="168">
        <v>5</v>
      </c>
      <c r="I3" s="168">
        <v>424</v>
      </c>
      <c r="J3" s="168">
        <v>1152</v>
      </c>
      <c r="K3" s="168">
        <v>3372</v>
      </c>
      <c r="L3" s="168"/>
      <c r="M3" s="168">
        <v>6857</v>
      </c>
    </row>
    <row r="4" spans="1:13" x14ac:dyDescent="0.3">
      <c r="A4" s="6" t="s">
        <v>10</v>
      </c>
      <c r="B4" s="168">
        <v>14836</v>
      </c>
      <c r="C4" s="168">
        <v>304</v>
      </c>
      <c r="D4" s="168">
        <v>170</v>
      </c>
      <c r="E4" s="168">
        <v>18</v>
      </c>
      <c r="F4" s="168">
        <v>123</v>
      </c>
      <c r="G4" s="168">
        <v>179</v>
      </c>
      <c r="H4" s="168">
        <v>0</v>
      </c>
      <c r="I4" s="168">
        <v>0</v>
      </c>
      <c r="J4" s="168">
        <v>141</v>
      </c>
      <c r="K4" s="168">
        <v>162</v>
      </c>
      <c r="L4" s="168"/>
      <c r="M4" s="168">
        <v>289</v>
      </c>
    </row>
    <row r="5" spans="1:13" x14ac:dyDescent="0.3">
      <c r="A5" s="6" t="s">
        <v>11</v>
      </c>
      <c r="B5" s="168">
        <v>13226</v>
      </c>
      <c r="C5" s="168">
        <v>845</v>
      </c>
      <c r="D5" s="168">
        <v>20</v>
      </c>
      <c r="E5" s="168">
        <v>45</v>
      </c>
      <c r="F5" s="168">
        <v>0</v>
      </c>
      <c r="G5" s="168">
        <v>106</v>
      </c>
      <c r="H5" s="168">
        <v>12</v>
      </c>
      <c r="I5" s="168">
        <v>0</v>
      </c>
      <c r="J5" s="168">
        <v>311</v>
      </c>
      <c r="K5" s="168">
        <v>251</v>
      </c>
      <c r="L5" s="168"/>
      <c r="M5" s="168">
        <v>448</v>
      </c>
    </row>
    <row r="6" spans="1:13" x14ac:dyDescent="0.3">
      <c r="A6" s="6" t="s">
        <v>12</v>
      </c>
      <c r="B6" s="168">
        <v>124296</v>
      </c>
      <c r="C6" s="168">
        <v>3589</v>
      </c>
      <c r="D6" s="168">
        <v>1034</v>
      </c>
      <c r="E6" s="168">
        <v>104</v>
      </c>
      <c r="F6" s="168">
        <v>36</v>
      </c>
      <c r="G6" s="168">
        <v>1038</v>
      </c>
      <c r="H6" s="168">
        <v>59</v>
      </c>
      <c r="I6" s="168">
        <v>586</v>
      </c>
      <c r="J6" s="168">
        <v>1289</v>
      </c>
      <c r="K6" s="168">
        <v>3920</v>
      </c>
      <c r="L6" s="168"/>
      <c r="M6" s="168">
        <v>5234</v>
      </c>
    </row>
    <row r="7" spans="1:13" x14ac:dyDescent="0.3">
      <c r="A7" s="6" t="s">
        <v>13</v>
      </c>
      <c r="B7" s="168">
        <v>94075</v>
      </c>
      <c r="C7" s="168">
        <v>5263</v>
      </c>
      <c r="D7" s="168">
        <v>1075</v>
      </c>
      <c r="E7" s="168">
        <v>237</v>
      </c>
      <c r="F7" s="168">
        <v>0</v>
      </c>
      <c r="G7" s="168">
        <v>669</v>
      </c>
      <c r="H7" s="168">
        <v>18</v>
      </c>
      <c r="I7" s="168">
        <v>230</v>
      </c>
      <c r="J7" s="168">
        <v>1272</v>
      </c>
      <c r="K7" s="168">
        <v>6020</v>
      </c>
      <c r="L7" s="168"/>
      <c r="M7" s="168">
        <v>7506</v>
      </c>
    </row>
    <row r="8" spans="1:13" x14ac:dyDescent="0.3">
      <c r="A8" s="6" t="s">
        <v>14</v>
      </c>
      <c r="B8" s="168">
        <v>37935</v>
      </c>
      <c r="C8" s="168">
        <v>117</v>
      </c>
      <c r="D8" s="168">
        <v>182</v>
      </c>
      <c r="E8" s="168">
        <v>22</v>
      </c>
      <c r="F8" s="168">
        <v>0</v>
      </c>
      <c r="G8" s="168">
        <v>387</v>
      </c>
      <c r="H8" s="168">
        <v>0</v>
      </c>
      <c r="I8" s="168">
        <v>6</v>
      </c>
      <c r="J8" s="168">
        <v>213</v>
      </c>
      <c r="K8" s="168">
        <v>535</v>
      </c>
      <c r="L8" s="168"/>
      <c r="M8" s="168">
        <v>661</v>
      </c>
    </row>
    <row r="9" spans="1:13" x14ac:dyDescent="0.3">
      <c r="A9" s="6" t="s">
        <v>15</v>
      </c>
      <c r="B9" s="168">
        <v>13670</v>
      </c>
      <c r="C9" s="168">
        <v>359</v>
      </c>
      <c r="D9" s="168">
        <v>0</v>
      </c>
      <c r="E9" s="168">
        <v>31</v>
      </c>
      <c r="F9" s="168">
        <v>2</v>
      </c>
      <c r="G9" s="168">
        <v>120</v>
      </c>
      <c r="H9" s="168">
        <v>0</v>
      </c>
      <c r="I9" s="168">
        <v>17</v>
      </c>
      <c r="J9" s="168">
        <v>57</v>
      </c>
      <c r="K9" s="168">
        <v>225</v>
      </c>
      <c r="L9" s="168"/>
      <c r="M9" s="168">
        <v>397</v>
      </c>
    </row>
    <row r="10" spans="1:13" x14ac:dyDescent="0.3">
      <c r="A10" s="6" t="s">
        <v>16</v>
      </c>
      <c r="B10" s="168">
        <v>24378</v>
      </c>
      <c r="C10" s="168">
        <v>2520</v>
      </c>
      <c r="D10" s="168">
        <v>87</v>
      </c>
      <c r="E10" s="168">
        <v>31</v>
      </c>
      <c r="F10" s="168">
        <v>0</v>
      </c>
      <c r="G10" s="168">
        <v>215</v>
      </c>
      <c r="H10" s="168">
        <v>6</v>
      </c>
      <c r="I10" s="168">
        <v>58</v>
      </c>
      <c r="J10" s="168">
        <v>733</v>
      </c>
      <c r="K10" s="168">
        <v>353</v>
      </c>
      <c r="L10" s="168"/>
      <c r="M10" s="168">
        <v>881</v>
      </c>
    </row>
    <row r="11" spans="1:13" x14ac:dyDescent="0.3">
      <c r="A11" s="6" t="s">
        <v>17</v>
      </c>
      <c r="B11" s="168">
        <v>53105</v>
      </c>
      <c r="C11" s="168">
        <v>1221</v>
      </c>
      <c r="D11" s="168">
        <v>259</v>
      </c>
      <c r="E11" s="168">
        <v>106</v>
      </c>
      <c r="F11" s="168">
        <v>19</v>
      </c>
      <c r="G11" s="168">
        <v>395</v>
      </c>
      <c r="H11" s="168">
        <v>0</v>
      </c>
      <c r="I11" s="168">
        <v>172</v>
      </c>
      <c r="J11" s="168">
        <v>192</v>
      </c>
      <c r="K11" s="168">
        <v>846</v>
      </c>
      <c r="L11" s="168"/>
      <c r="M11" s="168">
        <v>1526</v>
      </c>
    </row>
    <row r="12" spans="1:13" x14ac:dyDescent="0.3">
      <c r="A12" s="6" t="s">
        <v>18</v>
      </c>
      <c r="B12" s="168">
        <v>37902</v>
      </c>
      <c r="C12" s="168">
        <v>789</v>
      </c>
      <c r="D12" s="168">
        <v>219</v>
      </c>
      <c r="E12" s="168">
        <v>102</v>
      </c>
      <c r="F12" s="168">
        <v>15</v>
      </c>
      <c r="G12" s="168">
        <v>275</v>
      </c>
      <c r="H12" s="168">
        <v>0</v>
      </c>
      <c r="I12" s="168">
        <v>88</v>
      </c>
      <c r="J12" s="168">
        <v>348</v>
      </c>
      <c r="K12" s="168">
        <v>1446</v>
      </c>
      <c r="L12" s="168"/>
      <c r="M12" s="168">
        <v>1580</v>
      </c>
    </row>
    <row r="13" spans="1:13" x14ac:dyDescent="0.3">
      <c r="A13" s="6" t="s">
        <v>19</v>
      </c>
      <c r="B13" s="168">
        <v>14988</v>
      </c>
      <c r="C13" s="168">
        <v>1795</v>
      </c>
      <c r="D13" s="168">
        <v>30</v>
      </c>
      <c r="E13" s="168">
        <v>0</v>
      </c>
      <c r="F13" s="168">
        <v>0</v>
      </c>
      <c r="G13" s="168">
        <v>65</v>
      </c>
      <c r="H13" s="168">
        <v>0</v>
      </c>
      <c r="I13" s="168">
        <v>15</v>
      </c>
      <c r="J13" s="168">
        <v>164</v>
      </c>
      <c r="K13" s="168">
        <v>335</v>
      </c>
      <c r="L13" s="168"/>
      <c r="M13" s="168">
        <v>511</v>
      </c>
    </row>
    <row r="14" spans="1:13" x14ac:dyDescent="0.3">
      <c r="A14" s="6" t="s">
        <v>20</v>
      </c>
      <c r="B14" s="168">
        <v>30497</v>
      </c>
      <c r="C14" s="168">
        <v>272</v>
      </c>
      <c r="D14" s="168">
        <v>317</v>
      </c>
      <c r="E14" s="168">
        <v>19</v>
      </c>
      <c r="F14" s="168">
        <v>0</v>
      </c>
      <c r="G14" s="168">
        <v>318</v>
      </c>
      <c r="H14" s="168">
        <v>0</v>
      </c>
      <c r="I14" s="168">
        <v>72</v>
      </c>
      <c r="J14" s="168">
        <v>190</v>
      </c>
      <c r="K14" s="168">
        <v>407</v>
      </c>
      <c r="L14" s="168"/>
      <c r="M14" s="168">
        <v>482</v>
      </c>
    </row>
    <row r="15" spans="1:13" x14ac:dyDescent="0.3">
      <c r="A15" s="6" t="s">
        <v>21</v>
      </c>
      <c r="B15" s="168">
        <v>7154</v>
      </c>
      <c r="C15" s="168">
        <v>53</v>
      </c>
      <c r="D15" s="168">
        <v>43</v>
      </c>
      <c r="E15" s="168">
        <v>29</v>
      </c>
      <c r="F15" s="168">
        <v>0</v>
      </c>
      <c r="G15" s="168">
        <v>57</v>
      </c>
      <c r="H15" s="168">
        <v>0</v>
      </c>
      <c r="I15" s="168">
        <v>16</v>
      </c>
      <c r="J15" s="168">
        <v>59</v>
      </c>
      <c r="K15" s="168">
        <v>181</v>
      </c>
      <c r="L15" s="168"/>
      <c r="M15" s="168">
        <v>211</v>
      </c>
    </row>
    <row r="16" spans="1:13" x14ac:dyDescent="0.3">
      <c r="A16" s="6" t="s">
        <v>22</v>
      </c>
      <c r="B16" s="168">
        <v>34045</v>
      </c>
      <c r="C16" s="168">
        <v>433</v>
      </c>
      <c r="D16" s="168">
        <v>172</v>
      </c>
      <c r="E16" s="168">
        <v>227</v>
      </c>
      <c r="F16" s="168">
        <v>42</v>
      </c>
      <c r="G16" s="168">
        <v>197</v>
      </c>
      <c r="H16" s="168">
        <v>0</v>
      </c>
      <c r="I16" s="168">
        <v>43</v>
      </c>
      <c r="J16" s="168">
        <v>516</v>
      </c>
      <c r="K16" s="168">
        <v>511</v>
      </c>
      <c r="L16" s="168"/>
      <c r="M16" s="168">
        <v>1029</v>
      </c>
    </row>
    <row r="17" spans="1:13" x14ac:dyDescent="0.3">
      <c r="A17" s="6" t="s">
        <v>23</v>
      </c>
      <c r="B17" s="168">
        <v>51466</v>
      </c>
      <c r="C17" s="168">
        <v>2249</v>
      </c>
      <c r="D17" s="168">
        <v>747</v>
      </c>
      <c r="E17" s="168">
        <v>14</v>
      </c>
      <c r="F17" s="168">
        <v>125</v>
      </c>
      <c r="G17" s="168">
        <v>487</v>
      </c>
      <c r="H17" s="168">
        <v>17</v>
      </c>
      <c r="I17" s="168">
        <v>73</v>
      </c>
      <c r="J17" s="168">
        <v>572</v>
      </c>
      <c r="K17" s="168">
        <v>2330</v>
      </c>
      <c r="L17" s="168"/>
      <c r="M17" s="168">
        <v>3030</v>
      </c>
    </row>
    <row r="18" spans="1:13" x14ac:dyDescent="0.3">
      <c r="A18" s="6" t="s">
        <v>24</v>
      </c>
      <c r="B18" s="168">
        <v>10419</v>
      </c>
      <c r="C18" s="168">
        <v>1544</v>
      </c>
      <c r="D18" s="168">
        <v>65</v>
      </c>
      <c r="E18" s="168">
        <v>88</v>
      </c>
      <c r="F18" s="168">
        <v>8</v>
      </c>
      <c r="G18" s="168">
        <v>228</v>
      </c>
      <c r="H18" s="168">
        <v>8</v>
      </c>
      <c r="I18" s="168">
        <v>4</v>
      </c>
      <c r="J18" s="168">
        <v>276</v>
      </c>
      <c r="K18" s="168">
        <v>1315</v>
      </c>
      <c r="L18" s="168"/>
      <c r="M18" s="168">
        <v>1610</v>
      </c>
    </row>
    <row r="19" spans="1:13" x14ac:dyDescent="0.3">
      <c r="A19" s="6" t="s">
        <v>25</v>
      </c>
      <c r="B19" s="168">
        <v>58492</v>
      </c>
      <c r="C19" s="168">
        <v>574</v>
      </c>
      <c r="D19" s="168">
        <v>165</v>
      </c>
      <c r="E19" s="168">
        <v>101</v>
      </c>
      <c r="F19" s="168">
        <v>516</v>
      </c>
      <c r="G19" s="168">
        <v>490</v>
      </c>
      <c r="H19" s="168">
        <v>0</v>
      </c>
      <c r="I19" s="168">
        <v>139</v>
      </c>
      <c r="J19" s="168">
        <v>58</v>
      </c>
      <c r="K19" s="168">
        <v>1017</v>
      </c>
      <c r="L19" s="168"/>
      <c r="M19" s="168">
        <v>1982</v>
      </c>
    </row>
    <row r="20" spans="1:13" x14ac:dyDescent="0.3">
      <c r="A20" s="6" t="s">
        <v>26</v>
      </c>
      <c r="B20" s="168">
        <v>423888</v>
      </c>
      <c r="C20" s="168">
        <v>186862</v>
      </c>
      <c r="D20" s="168">
        <v>25506</v>
      </c>
      <c r="E20" s="168">
        <v>965</v>
      </c>
      <c r="F20" s="168">
        <v>358</v>
      </c>
      <c r="G20" s="168">
        <v>3917</v>
      </c>
      <c r="H20" s="168">
        <v>952</v>
      </c>
      <c r="I20" s="168">
        <v>5742</v>
      </c>
      <c r="J20" s="168">
        <v>8226</v>
      </c>
      <c r="K20" s="168">
        <v>53370</v>
      </c>
      <c r="L20" s="168"/>
      <c r="M20" s="168">
        <v>75237</v>
      </c>
    </row>
    <row r="21" spans="1:13" x14ac:dyDescent="0.3">
      <c r="A21" s="6" t="s">
        <v>27</v>
      </c>
      <c r="B21" s="168">
        <v>10560</v>
      </c>
      <c r="C21" s="168">
        <v>270</v>
      </c>
      <c r="D21" s="168">
        <v>12</v>
      </c>
      <c r="E21" s="168">
        <v>8</v>
      </c>
      <c r="F21" s="168">
        <v>0</v>
      </c>
      <c r="G21" s="168">
        <v>164</v>
      </c>
      <c r="H21" s="168">
        <v>0</v>
      </c>
      <c r="I21" s="168">
        <v>0</v>
      </c>
      <c r="J21" s="168">
        <v>133</v>
      </c>
      <c r="K21" s="168">
        <v>336</v>
      </c>
      <c r="L21" s="168"/>
      <c r="M21" s="168">
        <v>408</v>
      </c>
    </row>
    <row r="22" spans="1:13" x14ac:dyDescent="0.3">
      <c r="A22" s="6" t="s">
        <v>28</v>
      </c>
      <c r="B22" s="168">
        <v>18366</v>
      </c>
      <c r="C22" s="168">
        <v>350</v>
      </c>
      <c r="D22" s="168">
        <v>122</v>
      </c>
      <c r="E22" s="168">
        <v>61</v>
      </c>
      <c r="F22" s="168">
        <v>0</v>
      </c>
      <c r="G22" s="168">
        <v>112</v>
      </c>
      <c r="H22" s="168">
        <v>26</v>
      </c>
      <c r="I22" s="168">
        <v>142</v>
      </c>
      <c r="J22" s="168">
        <v>96</v>
      </c>
      <c r="K22" s="168">
        <v>934</v>
      </c>
      <c r="L22" s="168"/>
      <c r="M22" s="168">
        <v>1697</v>
      </c>
    </row>
    <row r="23" spans="1:13" x14ac:dyDescent="0.3">
      <c r="A23" s="6" t="s">
        <v>29</v>
      </c>
      <c r="B23" s="168">
        <v>49230</v>
      </c>
      <c r="C23" s="168">
        <v>2155</v>
      </c>
      <c r="D23" s="168">
        <v>48</v>
      </c>
      <c r="E23" s="168">
        <v>98</v>
      </c>
      <c r="F23" s="168">
        <v>0</v>
      </c>
      <c r="G23" s="168">
        <v>382</v>
      </c>
      <c r="H23" s="168">
        <v>5</v>
      </c>
      <c r="I23" s="168">
        <v>43</v>
      </c>
      <c r="J23" s="168">
        <v>1051</v>
      </c>
      <c r="K23" s="168">
        <v>1551</v>
      </c>
      <c r="L23" s="168"/>
      <c r="M23" s="168">
        <v>2301</v>
      </c>
    </row>
    <row r="24" spans="1:13" x14ac:dyDescent="0.3">
      <c r="A24" s="6" t="s">
        <v>30</v>
      </c>
      <c r="B24" s="168">
        <v>29118</v>
      </c>
      <c r="C24" s="168">
        <v>4889</v>
      </c>
      <c r="D24" s="168">
        <v>166</v>
      </c>
      <c r="E24" s="168">
        <v>38</v>
      </c>
      <c r="F24" s="168">
        <v>12</v>
      </c>
      <c r="G24" s="168">
        <v>338</v>
      </c>
      <c r="H24" s="168">
        <v>21</v>
      </c>
      <c r="I24" s="168">
        <v>124</v>
      </c>
      <c r="J24" s="168">
        <v>840</v>
      </c>
      <c r="K24" s="168">
        <v>1272</v>
      </c>
      <c r="L24" s="168"/>
      <c r="M24" s="168">
        <v>1382</v>
      </c>
    </row>
    <row r="25" spans="1:13" x14ac:dyDescent="0.3">
      <c r="A25" s="6" t="s">
        <v>31</v>
      </c>
      <c r="B25" s="168">
        <v>28419</v>
      </c>
      <c r="C25" s="168">
        <v>11411</v>
      </c>
      <c r="D25" s="168">
        <v>279</v>
      </c>
      <c r="E25" s="168">
        <v>133</v>
      </c>
      <c r="F25" s="168">
        <v>0</v>
      </c>
      <c r="G25" s="168">
        <v>255</v>
      </c>
      <c r="H25" s="168">
        <v>0</v>
      </c>
      <c r="I25" s="168">
        <v>100</v>
      </c>
      <c r="J25" s="168">
        <v>294</v>
      </c>
      <c r="K25" s="168">
        <v>1337</v>
      </c>
      <c r="L25" s="168"/>
      <c r="M25" s="168">
        <v>1335</v>
      </c>
    </row>
    <row r="26" spans="1:13" x14ac:dyDescent="0.3">
      <c r="A26" s="6" t="s">
        <v>32</v>
      </c>
      <c r="B26" s="168">
        <v>17874</v>
      </c>
      <c r="C26" s="168">
        <v>60</v>
      </c>
      <c r="D26" s="168">
        <v>60</v>
      </c>
      <c r="E26" s="168">
        <v>43</v>
      </c>
      <c r="F26" s="168">
        <v>12</v>
      </c>
      <c r="G26" s="168">
        <v>197</v>
      </c>
      <c r="H26" s="168">
        <v>0</v>
      </c>
      <c r="I26" s="168">
        <v>9</v>
      </c>
      <c r="J26" s="168">
        <v>110</v>
      </c>
      <c r="K26" s="168">
        <v>277</v>
      </c>
      <c r="L26" s="168"/>
      <c r="M26" s="168">
        <v>344</v>
      </c>
    </row>
    <row r="27" spans="1:13" x14ac:dyDescent="0.3">
      <c r="A27" s="6" t="s">
        <v>33</v>
      </c>
      <c r="B27" s="168">
        <v>38296</v>
      </c>
      <c r="C27" s="168">
        <v>2102</v>
      </c>
      <c r="D27" s="168">
        <v>246</v>
      </c>
      <c r="E27" s="168">
        <v>88</v>
      </c>
      <c r="F27" s="168">
        <v>33</v>
      </c>
      <c r="G27" s="168">
        <v>475</v>
      </c>
      <c r="H27" s="168">
        <v>0</v>
      </c>
      <c r="I27" s="168">
        <v>183</v>
      </c>
      <c r="J27" s="168">
        <v>314</v>
      </c>
      <c r="K27" s="168">
        <v>1243</v>
      </c>
      <c r="L27" s="168"/>
      <c r="M27" s="168">
        <v>1614</v>
      </c>
    </row>
    <row r="28" spans="1:13" x14ac:dyDescent="0.3">
      <c r="A28" s="6" t="s">
        <v>34</v>
      </c>
      <c r="B28" s="168">
        <v>38755</v>
      </c>
      <c r="C28" s="168">
        <v>8061</v>
      </c>
      <c r="D28" s="168">
        <v>136</v>
      </c>
      <c r="E28" s="168">
        <v>127</v>
      </c>
      <c r="F28" s="168">
        <v>8</v>
      </c>
      <c r="G28" s="168">
        <v>222</v>
      </c>
      <c r="H28" s="168">
        <v>3</v>
      </c>
      <c r="I28" s="168">
        <v>127</v>
      </c>
      <c r="J28" s="168">
        <v>1525</v>
      </c>
      <c r="K28" s="168">
        <v>1491</v>
      </c>
      <c r="L28" s="168"/>
      <c r="M28" s="168">
        <v>1525</v>
      </c>
    </row>
    <row r="29" spans="1:13" x14ac:dyDescent="0.3">
      <c r="A29" s="6" t="s">
        <v>35</v>
      </c>
      <c r="B29" s="168">
        <v>25589</v>
      </c>
      <c r="C29" s="168">
        <v>2772</v>
      </c>
      <c r="D29" s="168">
        <v>32</v>
      </c>
      <c r="E29" s="168">
        <v>77</v>
      </c>
      <c r="F29" s="168">
        <v>0</v>
      </c>
      <c r="G29" s="168">
        <v>274</v>
      </c>
      <c r="H29" s="168">
        <v>334</v>
      </c>
      <c r="I29" s="168">
        <v>25</v>
      </c>
      <c r="J29" s="168">
        <v>521</v>
      </c>
      <c r="K29" s="168">
        <v>693</v>
      </c>
      <c r="L29" s="168"/>
      <c r="M29" s="168">
        <v>1001</v>
      </c>
    </row>
    <row r="30" spans="1:13" x14ac:dyDescent="0.3">
      <c r="A30" s="6" t="s">
        <v>36</v>
      </c>
      <c r="B30" s="168">
        <v>22665</v>
      </c>
      <c r="C30" s="168">
        <v>320</v>
      </c>
      <c r="D30" s="168">
        <v>22</v>
      </c>
      <c r="E30" s="168">
        <v>41</v>
      </c>
      <c r="F30" s="168">
        <v>78</v>
      </c>
      <c r="G30" s="168">
        <v>156</v>
      </c>
      <c r="H30" s="168">
        <v>0</v>
      </c>
      <c r="I30" s="168">
        <v>18</v>
      </c>
      <c r="J30" s="168">
        <v>15</v>
      </c>
      <c r="K30" s="168">
        <v>333</v>
      </c>
      <c r="L30" s="168"/>
      <c r="M30" s="168">
        <v>862</v>
      </c>
    </row>
    <row r="31" spans="1:13" x14ac:dyDescent="0.3">
      <c r="A31" s="6" t="s">
        <v>37</v>
      </c>
      <c r="B31" s="168">
        <v>65527</v>
      </c>
      <c r="C31" s="168">
        <v>1217</v>
      </c>
      <c r="D31" s="168">
        <v>343</v>
      </c>
      <c r="E31" s="168">
        <v>150</v>
      </c>
      <c r="F31" s="168">
        <v>87</v>
      </c>
      <c r="G31" s="168">
        <v>463</v>
      </c>
      <c r="H31" s="168">
        <v>0</v>
      </c>
      <c r="I31" s="168">
        <v>131</v>
      </c>
      <c r="J31" s="168">
        <v>791</v>
      </c>
      <c r="K31" s="168">
        <v>1690</v>
      </c>
      <c r="L31" s="168"/>
      <c r="M31" s="168">
        <v>2290</v>
      </c>
    </row>
    <row r="32" spans="1:13" x14ac:dyDescent="0.3">
      <c r="A32" s="6" t="s">
        <v>38</v>
      </c>
      <c r="B32" s="168">
        <v>12920</v>
      </c>
      <c r="C32" s="168">
        <v>49</v>
      </c>
      <c r="D32" s="168">
        <v>45</v>
      </c>
      <c r="E32" s="168">
        <v>32</v>
      </c>
      <c r="F32" s="168">
        <v>0</v>
      </c>
      <c r="G32" s="168">
        <v>265</v>
      </c>
      <c r="H32" s="168">
        <v>0</v>
      </c>
      <c r="I32" s="168">
        <v>1</v>
      </c>
      <c r="J32" s="168">
        <v>50</v>
      </c>
      <c r="K32" s="168">
        <v>188</v>
      </c>
      <c r="L32" s="168"/>
      <c r="M32" s="168">
        <v>216</v>
      </c>
    </row>
    <row r="33" spans="1:13" x14ac:dyDescent="0.3">
      <c r="A33" s="6" t="s">
        <v>39</v>
      </c>
      <c r="B33" s="168">
        <v>55250</v>
      </c>
      <c r="C33" s="168">
        <v>2131</v>
      </c>
      <c r="D33" s="168">
        <v>580</v>
      </c>
      <c r="E33" s="168">
        <v>297</v>
      </c>
      <c r="F33" s="168">
        <v>237</v>
      </c>
      <c r="G33" s="168">
        <v>301</v>
      </c>
      <c r="H33" s="168">
        <v>13</v>
      </c>
      <c r="I33" s="168">
        <v>190</v>
      </c>
      <c r="J33" s="168">
        <v>1061</v>
      </c>
      <c r="K33" s="168">
        <v>4471</v>
      </c>
      <c r="L33" s="168"/>
      <c r="M33" s="168">
        <v>7928</v>
      </c>
    </row>
    <row r="34" spans="1:13" x14ac:dyDescent="0.3">
      <c r="A34" s="6" t="s">
        <v>40</v>
      </c>
      <c r="B34" s="168">
        <v>266269</v>
      </c>
      <c r="C34" s="168">
        <v>65680</v>
      </c>
      <c r="D34" s="168">
        <v>6947</v>
      </c>
      <c r="E34" s="168">
        <v>550</v>
      </c>
      <c r="F34" s="168">
        <v>148</v>
      </c>
      <c r="G34" s="168">
        <v>2205</v>
      </c>
      <c r="H34" s="168">
        <v>970</v>
      </c>
      <c r="I34" s="168">
        <v>2092</v>
      </c>
      <c r="J34" s="168">
        <v>4969</v>
      </c>
      <c r="K34" s="168">
        <v>17363</v>
      </c>
      <c r="L34" s="168"/>
      <c r="M34" s="168">
        <v>22890</v>
      </c>
    </row>
    <row r="35" spans="1:13" x14ac:dyDescent="0.3">
      <c r="A35" s="6" t="s">
        <v>41</v>
      </c>
      <c r="B35" s="168">
        <v>6507</v>
      </c>
      <c r="C35" s="168">
        <v>37</v>
      </c>
      <c r="D35" s="168">
        <v>36</v>
      </c>
      <c r="E35" s="168">
        <v>0</v>
      </c>
      <c r="F35" s="168">
        <v>0</v>
      </c>
      <c r="G35" s="168">
        <v>23</v>
      </c>
      <c r="H35" s="168">
        <v>0</v>
      </c>
      <c r="I35" s="168">
        <v>0</v>
      </c>
      <c r="J35" s="168">
        <v>7</v>
      </c>
      <c r="K35" s="168">
        <v>116</v>
      </c>
      <c r="L35" s="168"/>
      <c r="M35" s="168">
        <v>47</v>
      </c>
    </row>
    <row r="36" spans="1:13" x14ac:dyDescent="0.3">
      <c r="A36" s="6" t="s">
        <v>42</v>
      </c>
      <c r="B36" s="168">
        <v>13918</v>
      </c>
      <c r="C36" s="168">
        <v>10135</v>
      </c>
      <c r="D36" s="168">
        <v>99</v>
      </c>
      <c r="E36" s="168">
        <v>145</v>
      </c>
      <c r="F36" s="168">
        <v>5</v>
      </c>
      <c r="G36" s="168">
        <v>602</v>
      </c>
      <c r="H36" s="168">
        <v>145</v>
      </c>
      <c r="I36" s="168">
        <v>57</v>
      </c>
      <c r="J36" s="168">
        <v>94</v>
      </c>
      <c r="K36" s="168">
        <v>319</v>
      </c>
      <c r="L36" s="168"/>
      <c r="M36" s="168">
        <v>507</v>
      </c>
    </row>
    <row r="37" spans="1:13" x14ac:dyDescent="0.3">
      <c r="A37" s="6" t="s">
        <v>43</v>
      </c>
      <c r="B37" s="168">
        <v>25027</v>
      </c>
      <c r="C37" s="168">
        <v>909</v>
      </c>
      <c r="D37" s="168">
        <v>23</v>
      </c>
      <c r="E37" s="168">
        <v>73</v>
      </c>
      <c r="F37" s="168">
        <v>0</v>
      </c>
      <c r="G37" s="168">
        <v>195</v>
      </c>
      <c r="H37" s="168">
        <v>0</v>
      </c>
      <c r="I37" s="168">
        <v>75</v>
      </c>
      <c r="J37" s="168">
        <v>197</v>
      </c>
      <c r="K37" s="168">
        <v>325</v>
      </c>
      <c r="L37" s="168"/>
      <c r="M37" s="168">
        <v>705</v>
      </c>
    </row>
    <row r="38" spans="1:13" x14ac:dyDescent="0.3">
      <c r="A38" s="6" t="s">
        <v>44</v>
      </c>
      <c r="B38" s="168">
        <v>54099</v>
      </c>
      <c r="C38" s="168">
        <v>594</v>
      </c>
      <c r="D38" s="168">
        <v>263</v>
      </c>
      <c r="E38" s="168">
        <v>38</v>
      </c>
      <c r="F38" s="168">
        <v>79</v>
      </c>
      <c r="G38" s="168">
        <v>445</v>
      </c>
      <c r="H38" s="168">
        <v>0</v>
      </c>
      <c r="I38" s="168">
        <v>59</v>
      </c>
      <c r="J38" s="168">
        <v>482</v>
      </c>
      <c r="K38" s="168">
        <v>1048</v>
      </c>
      <c r="L38" s="168"/>
      <c r="M38" s="168">
        <v>1017</v>
      </c>
    </row>
    <row r="39" spans="1:13" x14ac:dyDescent="0.3">
      <c r="A39" s="6" t="s">
        <v>45</v>
      </c>
      <c r="B39" s="168">
        <v>7883</v>
      </c>
      <c r="C39" s="168">
        <v>8946</v>
      </c>
      <c r="D39" s="168">
        <v>22</v>
      </c>
      <c r="E39" s="168">
        <v>6</v>
      </c>
      <c r="F39" s="168">
        <v>0</v>
      </c>
      <c r="G39" s="168">
        <v>66</v>
      </c>
      <c r="H39" s="168">
        <v>7</v>
      </c>
      <c r="I39" s="168">
        <v>0</v>
      </c>
      <c r="J39" s="168">
        <v>163</v>
      </c>
      <c r="K39" s="168">
        <v>713</v>
      </c>
      <c r="L39" s="168"/>
      <c r="M39" s="168">
        <v>766</v>
      </c>
    </row>
    <row r="40" spans="1:13" x14ac:dyDescent="0.3">
      <c r="A40" s="6" t="s">
        <v>46</v>
      </c>
      <c r="B40" s="168">
        <v>24584</v>
      </c>
      <c r="C40" s="168">
        <v>2270</v>
      </c>
      <c r="D40" s="168">
        <v>37</v>
      </c>
      <c r="E40" s="168">
        <v>40</v>
      </c>
      <c r="F40" s="168">
        <v>22</v>
      </c>
      <c r="G40" s="168">
        <v>142</v>
      </c>
      <c r="H40" s="168">
        <v>0</v>
      </c>
      <c r="I40" s="168">
        <v>1</v>
      </c>
      <c r="J40" s="168">
        <v>360</v>
      </c>
      <c r="K40" s="168">
        <v>389</v>
      </c>
      <c r="L40" s="168"/>
      <c r="M40" s="168">
        <v>753</v>
      </c>
    </row>
    <row r="41" spans="1:13" x14ac:dyDescent="0.3">
      <c r="A41" s="6" t="s">
        <v>47</v>
      </c>
      <c r="B41" s="168">
        <v>28304</v>
      </c>
      <c r="C41" s="168">
        <v>2393</v>
      </c>
      <c r="D41" s="168">
        <v>114</v>
      </c>
      <c r="E41" s="168">
        <v>176</v>
      </c>
      <c r="F41" s="168">
        <v>14</v>
      </c>
      <c r="G41" s="168">
        <v>118</v>
      </c>
      <c r="H41" s="168">
        <v>0</v>
      </c>
      <c r="I41" s="168">
        <v>12</v>
      </c>
      <c r="J41" s="168">
        <v>439</v>
      </c>
      <c r="K41" s="168">
        <v>735</v>
      </c>
      <c r="L41" s="168"/>
      <c r="M41" s="168">
        <v>916</v>
      </c>
    </row>
    <row r="42" spans="1:13" x14ac:dyDescent="0.3">
      <c r="A42" s="6" t="s">
        <v>48</v>
      </c>
      <c r="B42" s="168">
        <v>22741</v>
      </c>
      <c r="C42" s="168">
        <v>876</v>
      </c>
      <c r="D42" s="168">
        <v>218</v>
      </c>
      <c r="E42" s="168">
        <v>119</v>
      </c>
      <c r="F42" s="168">
        <v>8</v>
      </c>
      <c r="G42" s="168">
        <v>191</v>
      </c>
      <c r="H42" s="168">
        <v>0</v>
      </c>
      <c r="I42" s="168">
        <v>37</v>
      </c>
      <c r="J42" s="168">
        <v>249</v>
      </c>
      <c r="K42" s="168">
        <v>557</v>
      </c>
      <c r="L42" s="168"/>
      <c r="M42" s="168">
        <v>719</v>
      </c>
    </row>
    <row r="43" spans="1:13" x14ac:dyDescent="0.3">
      <c r="A43" s="6" t="s">
        <v>49</v>
      </c>
      <c r="B43" s="168">
        <v>7728</v>
      </c>
      <c r="C43" s="168">
        <v>281</v>
      </c>
      <c r="D43" s="168">
        <v>27</v>
      </c>
      <c r="E43" s="168">
        <v>25</v>
      </c>
      <c r="F43" s="168">
        <v>19</v>
      </c>
      <c r="G43" s="168">
        <v>70</v>
      </c>
      <c r="H43" s="168">
        <v>0</v>
      </c>
      <c r="I43" s="168">
        <v>43</v>
      </c>
      <c r="J43" s="168">
        <v>37</v>
      </c>
      <c r="K43" s="168">
        <v>23</v>
      </c>
      <c r="L43" s="168"/>
      <c r="M43" s="168">
        <v>234</v>
      </c>
    </row>
    <row r="44" spans="1:13" x14ac:dyDescent="0.3">
      <c r="A44" s="6" t="s">
        <v>50</v>
      </c>
      <c r="B44" s="168">
        <v>17358</v>
      </c>
      <c r="C44" s="168">
        <v>237</v>
      </c>
      <c r="D44" s="168">
        <v>146</v>
      </c>
      <c r="E44" s="168">
        <v>34</v>
      </c>
      <c r="F44" s="168">
        <v>0</v>
      </c>
      <c r="G44" s="168">
        <v>161</v>
      </c>
      <c r="H44" s="168">
        <v>4</v>
      </c>
      <c r="I44" s="168">
        <v>13</v>
      </c>
      <c r="J44" s="168">
        <v>491</v>
      </c>
      <c r="K44" s="168">
        <v>588</v>
      </c>
      <c r="L44" s="168"/>
      <c r="M44" s="168">
        <v>517</v>
      </c>
    </row>
    <row r="45" spans="1:13" x14ac:dyDescent="0.3">
      <c r="A45" s="6" t="s">
        <v>51</v>
      </c>
      <c r="B45" s="168">
        <v>10982</v>
      </c>
      <c r="C45" s="168">
        <v>81</v>
      </c>
      <c r="D45" s="168">
        <v>0</v>
      </c>
      <c r="E45" s="168">
        <v>16</v>
      </c>
      <c r="F45" s="168">
        <v>6</v>
      </c>
      <c r="G45" s="168">
        <v>155</v>
      </c>
      <c r="H45" s="168">
        <v>0</v>
      </c>
      <c r="I45" s="168">
        <v>0</v>
      </c>
      <c r="J45" s="168">
        <v>88</v>
      </c>
      <c r="K45" s="168">
        <v>402</v>
      </c>
      <c r="L45" s="168"/>
      <c r="M45" s="168">
        <v>284</v>
      </c>
    </row>
    <row r="46" spans="1:13" x14ac:dyDescent="0.3">
      <c r="A46" s="6" t="s">
        <v>52</v>
      </c>
      <c r="B46" s="168">
        <v>51100</v>
      </c>
      <c r="C46" s="168">
        <v>926</v>
      </c>
      <c r="D46" s="168">
        <v>321</v>
      </c>
      <c r="E46" s="168">
        <v>32</v>
      </c>
      <c r="F46" s="168">
        <v>18</v>
      </c>
      <c r="G46" s="168">
        <v>517</v>
      </c>
      <c r="H46" s="168">
        <v>10</v>
      </c>
      <c r="I46" s="168">
        <v>110</v>
      </c>
      <c r="J46" s="168">
        <v>435</v>
      </c>
      <c r="K46" s="168">
        <v>1548</v>
      </c>
      <c r="L46" s="168"/>
      <c r="M46" s="168">
        <v>2128</v>
      </c>
    </row>
    <row r="47" spans="1:13" x14ac:dyDescent="0.3">
      <c r="A47" s="6" t="s">
        <v>53</v>
      </c>
      <c r="B47" s="168">
        <v>16459</v>
      </c>
      <c r="C47" s="168">
        <v>657</v>
      </c>
      <c r="D47" s="168">
        <v>29</v>
      </c>
      <c r="E47" s="168">
        <v>102</v>
      </c>
      <c r="F47" s="168">
        <v>0</v>
      </c>
      <c r="G47" s="168">
        <v>287</v>
      </c>
      <c r="H47" s="168">
        <v>26</v>
      </c>
      <c r="I47" s="168">
        <v>39</v>
      </c>
      <c r="J47" s="168">
        <v>101</v>
      </c>
      <c r="K47" s="168">
        <v>282</v>
      </c>
      <c r="L47" s="168"/>
      <c r="M47" s="168">
        <v>405</v>
      </c>
    </row>
    <row r="48" spans="1:13" x14ac:dyDescent="0.3">
      <c r="A48" s="6" t="s">
        <v>54</v>
      </c>
      <c r="B48" s="168">
        <v>399172</v>
      </c>
      <c r="C48" s="168">
        <v>39699</v>
      </c>
      <c r="D48" s="168">
        <v>10931</v>
      </c>
      <c r="E48" s="168">
        <v>717</v>
      </c>
      <c r="F48" s="168">
        <v>285</v>
      </c>
      <c r="G48" s="168">
        <v>2679</v>
      </c>
      <c r="H48" s="168">
        <v>452</v>
      </c>
      <c r="I48" s="168">
        <v>2784</v>
      </c>
      <c r="J48" s="168">
        <v>6767</v>
      </c>
      <c r="K48" s="168">
        <v>17920</v>
      </c>
      <c r="L48" s="168"/>
      <c r="M48" s="168">
        <v>22896</v>
      </c>
    </row>
    <row r="49" spans="1:13" x14ac:dyDescent="0.3">
      <c r="A49" s="6" t="s">
        <v>55</v>
      </c>
      <c r="B49" s="168">
        <v>4561</v>
      </c>
      <c r="C49" s="168">
        <v>1771</v>
      </c>
      <c r="D49" s="168">
        <v>20</v>
      </c>
      <c r="E49" s="168">
        <v>52</v>
      </c>
      <c r="F49" s="168">
        <v>13</v>
      </c>
      <c r="G49" s="168">
        <v>99</v>
      </c>
      <c r="H49" s="168">
        <v>14</v>
      </c>
      <c r="I49" s="168">
        <v>0</v>
      </c>
      <c r="J49" s="168">
        <v>120</v>
      </c>
      <c r="K49" s="168">
        <v>248</v>
      </c>
      <c r="L49" s="168"/>
      <c r="M49" s="168">
        <v>200</v>
      </c>
    </row>
    <row r="50" spans="1:13" x14ac:dyDescent="0.3">
      <c r="A50" s="6" t="s">
        <v>56</v>
      </c>
      <c r="B50" s="168">
        <v>15132</v>
      </c>
      <c r="C50" s="168">
        <v>8654</v>
      </c>
      <c r="D50" s="168">
        <v>77</v>
      </c>
      <c r="E50" s="168">
        <v>89</v>
      </c>
      <c r="F50" s="168">
        <v>0</v>
      </c>
      <c r="G50" s="168">
        <v>154</v>
      </c>
      <c r="H50" s="168">
        <v>8</v>
      </c>
      <c r="I50" s="168">
        <v>26</v>
      </c>
      <c r="J50" s="168">
        <v>399</v>
      </c>
      <c r="K50" s="168">
        <v>632</v>
      </c>
      <c r="L50" s="168"/>
      <c r="M50" s="168">
        <v>725</v>
      </c>
    </row>
    <row r="51" spans="1:13" x14ac:dyDescent="0.3">
      <c r="A51" s="6" t="s">
        <v>57</v>
      </c>
      <c r="B51" s="168">
        <v>41505</v>
      </c>
      <c r="C51" s="168">
        <v>628</v>
      </c>
      <c r="D51" s="168">
        <v>182</v>
      </c>
      <c r="E51" s="168">
        <v>22</v>
      </c>
      <c r="F51" s="168">
        <v>42</v>
      </c>
      <c r="G51" s="168">
        <v>450</v>
      </c>
      <c r="H51" s="168">
        <v>0</v>
      </c>
      <c r="I51" s="168">
        <v>94</v>
      </c>
      <c r="J51" s="168">
        <v>387</v>
      </c>
      <c r="K51" s="168">
        <v>1067</v>
      </c>
      <c r="L51" s="168"/>
      <c r="M51" s="168">
        <v>1128</v>
      </c>
    </row>
    <row r="52" spans="1:13" x14ac:dyDescent="0.3">
      <c r="A52" s="6" t="s">
        <v>58</v>
      </c>
      <c r="B52" s="168">
        <v>11816</v>
      </c>
      <c r="C52" s="168">
        <v>149</v>
      </c>
      <c r="D52" s="168">
        <v>136</v>
      </c>
      <c r="E52" s="168">
        <v>0</v>
      </c>
      <c r="F52" s="168">
        <v>0</v>
      </c>
      <c r="G52" s="168">
        <v>110</v>
      </c>
      <c r="H52" s="168">
        <v>0</v>
      </c>
      <c r="I52" s="168">
        <v>0</v>
      </c>
      <c r="J52" s="168">
        <v>134</v>
      </c>
      <c r="K52" s="168">
        <v>292</v>
      </c>
      <c r="L52" s="168"/>
      <c r="M52" s="168">
        <v>332</v>
      </c>
    </row>
    <row r="53" spans="1:13" x14ac:dyDescent="0.3">
      <c r="A53" s="6" t="s">
        <v>59</v>
      </c>
      <c r="B53" s="168">
        <v>30655</v>
      </c>
      <c r="C53" s="168">
        <v>2199</v>
      </c>
      <c r="D53" s="168">
        <v>235</v>
      </c>
      <c r="E53" s="168">
        <v>43</v>
      </c>
      <c r="F53" s="168">
        <v>0</v>
      </c>
      <c r="G53" s="168">
        <v>440</v>
      </c>
      <c r="H53" s="168">
        <v>14</v>
      </c>
      <c r="I53" s="168">
        <v>30</v>
      </c>
      <c r="J53" s="168">
        <v>527</v>
      </c>
      <c r="K53" s="168">
        <v>1222</v>
      </c>
      <c r="L53" s="168"/>
      <c r="M53" s="168">
        <v>1363</v>
      </c>
    </row>
    <row r="54" spans="1:13" x14ac:dyDescent="0.3">
      <c r="A54" s="6" t="s">
        <v>60</v>
      </c>
      <c r="B54" s="168">
        <v>49891</v>
      </c>
      <c r="C54" s="168">
        <v>773</v>
      </c>
      <c r="D54" s="168">
        <v>550</v>
      </c>
      <c r="E54" s="168">
        <v>75</v>
      </c>
      <c r="F54" s="168">
        <v>0</v>
      </c>
      <c r="G54" s="168">
        <v>393</v>
      </c>
      <c r="H54" s="168">
        <v>0</v>
      </c>
      <c r="I54" s="168">
        <v>33</v>
      </c>
      <c r="J54" s="168">
        <v>368</v>
      </c>
      <c r="K54" s="168">
        <v>3424</v>
      </c>
      <c r="L54" s="168"/>
      <c r="M54" s="168">
        <v>5307</v>
      </c>
    </row>
    <row r="55" spans="1:13" x14ac:dyDescent="0.3">
      <c r="A55" s="6" t="s">
        <v>63</v>
      </c>
      <c r="B55" s="168">
        <v>23262</v>
      </c>
      <c r="C55" s="168">
        <v>178</v>
      </c>
      <c r="D55" s="168">
        <v>97</v>
      </c>
      <c r="E55" s="168">
        <v>21</v>
      </c>
      <c r="F55" s="168">
        <v>0</v>
      </c>
      <c r="G55" s="168">
        <v>214</v>
      </c>
      <c r="H55" s="168">
        <v>0</v>
      </c>
      <c r="I55" s="168">
        <v>83</v>
      </c>
      <c r="J55" s="168">
        <v>327</v>
      </c>
      <c r="K55" s="168">
        <v>1183</v>
      </c>
      <c r="L55" s="168"/>
      <c r="M55" s="168">
        <v>1352</v>
      </c>
    </row>
    <row r="56" spans="1:13" x14ac:dyDescent="0.3">
      <c r="A56" s="6" t="s">
        <v>64</v>
      </c>
      <c r="B56" s="168">
        <v>55026</v>
      </c>
      <c r="C56" s="168">
        <v>36681</v>
      </c>
      <c r="D56" s="168">
        <v>998</v>
      </c>
      <c r="E56" s="168">
        <v>138</v>
      </c>
      <c r="F56" s="168">
        <v>64</v>
      </c>
      <c r="G56" s="168">
        <v>362</v>
      </c>
      <c r="H56" s="168">
        <v>119</v>
      </c>
      <c r="I56" s="168">
        <v>379</v>
      </c>
      <c r="J56" s="168">
        <v>1166</v>
      </c>
      <c r="K56" s="168">
        <v>3711</v>
      </c>
      <c r="L56" s="168"/>
      <c r="M56" s="168">
        <v>4219</v>
      </c>
    </row>
    <row r="57" spans="1:13" x14ac:dyDescent="0.3">
      <c r="A57" s="6" t="s">
        <v>65</v>
      </c>
      <c r="B57" s="168">
        <v>26560</v>
      </c>
      <c r="C57" s="168">
        <v>838</v>
      </c>
      <c r="D57" s="168">
        <v>149</v>
      </c>
      <c r="E57" s="168">
        <v>22</v>
      </c>
      <c r="F57" s="168">
        <v>0</v>
      </c>
      <c r="G57" s="168">
        <v>282</v>
      </c>
      <c r="H57" s="168">
        <v>0</v>
      </c>
      <c r="I57" s="168">
        <v>101</v>
      </c>
      <c r="J57" s="168">
        <v>385</v>
      </c>
      <c r="K57" s="168">
        <v>515</v>
      </c>
      <c r="L57" s="168"/>
      <c r="M57" s="168">
        <v>609</v>
      </c>
    </row>
    <row r="58" spans="1:13" x14ac:dyDescent="0.3">
      <c r="A58" s="6" t="s">
        <v>66</v>
      </c>
      <c r="B58" s="168">
        <v>30960</v>
      </c>
      <c r="C58" s="168">
        <v>1629</v>
      </c>
      <c r="D58" s="168">
        <v>204</v>
      </c>
      <c r="E58" s="168">
        <v>112</v>
      </c>
      <c r="F58" s="168">
        <v>0</v>
      </c>
      <c r="G58" s="168">
        <v>203</v>
      </c>
      <c r="H58" s="168">
        <v>96</v>
      </c>
      <c r="I58" s="168">
        <v>70</v>
      </c>
      <c r="J58" s="168">
        <v>721</v>
      </c>
      <c r="K58" s="168">
        <v>572</v>
      </c>
      <c r="L58" s="168"/>
      <c r="M58" s="168">
        <v>2085</v>
      </c>
    </row>
    <row r="59" spans="1:13" x14ac:dyDescent="0.3">
      <c r="A59" s="6" t="s">
        <v>67</v>
      </c>
      <c r="B59" s="168">
        <v>82838</v>
      </c>
      <c r="C59" s="168">
        <v>11082</v>
      </c>
      <c r="D59" s="168">
        <v>890</v>
      </c>
      <c r="E59" s="168">
        <v>329</v>
      </c>
      <c r="F59" s="168">
        <v>8</v>
      </c>
      <c r="G59" s="168">
        <v>650</v>
      </c>
      <c r="H59" s="168">
        <v>28</v>
      </c>
      <c r="I59" s="168">
        <v>286</v>
      </c>
      <c r="J59" s="168">
        <v>1959</v>
      </c>
      <c r="K59" s="168">
        <v>3932</v>
      </c>
      <c r="L59" s="168"/>
      <c r="M59" s="168">
        <v>6747</v>
      </c>
    </row>
    <row r="60" spans="1:13" x14ac:dyDescent="0.3">
      <c r="A60" s="6" t="s">
        <v>61</v>
      </c>
      <c r="B60" s="168">
        <v>48210</v>
      </c>
      <c r="C60" s="168">
        <v>1864</v>
      </c>
      <c r="D60" s="168">
        <v>421</v>
      </c>
      <c r="E60" s="168">
        <v>59</v>
      </c>
      <c r="F60" s="168">
        <v>0</v>
      </c>
      <c r="G60" s="168">
        <v>605</v>
      </c>
      <c r="H60" s="168">
        <v>0</v>
      </c>
      <c r="I60" s="168">
        <v>83</v>
      </c>
      <c r="J60" s="168">
        <v>746</v>
      </c>
      <c r="K60" s="168">
        <v>1544</v>
      </c>
      <c r="L60" s="168"/>
      <c r="M60" s="168">
        <v>2421</v>
      </c>
    </row>
    <row r="61" spans="1:13" x14ac:dyDescent="0.3">
      <c r="A61" s="6" t="s">
        <v>62</v>
      </c>
      <c r="B61" s="168">
        <v>23515</v>
      </c>
      <c r="C61" s="168">
        <v>1521</v>
      </c>
      <c r="D61" s="168">
        <v>146</v>
      </c>
      <c r="E61" s="168">
        <v>67</v>
      </c>
      <c r="F61" s="168">
        <v>0</v>
      </c>
      <c r="G61" s="168">
        <v>164</v>
      </c>
      <c r="H61" s="168">
        <v>0</v>
      </c>
      <c r="I61" s="168">
        <v>49</v>
      </c>
      <c r="J61" s="168">
        <v>274</v>
      </c>
      <c r="K61" s="168">
        <v>159</v>
      </c>
      <c r="L61" s="168"/>
      <c r="M61" s="168">
        <v>633</v>
      </c>
    </row>
    <row r="62" spans="1:13" x14ac:dyDescent="0.3">
      <c r="A62" s="6" t="s">
        <v>68</v>
      </c>
      <c r="B62" s="168">
        <v>11708</v>
      </c>
      <c r="C62" s="168">
        <v>306</v>
      </c>
      <c r="D62" s="168">
        <v>67</v>
      </c>
      <c r="E62" s="168">
        <v>7</v>
      </c>
      <c r="F62" s="168">
        <v>0</v>
      </c>
      <c r="G62" s="168">
        <v>172</v>
      </c>
      <c r="H62" s="168">
        <v>0</v>
      </c>
      <c r="I62" s="168">
        <v>109</v>
      </c>
      <c r="J62" s="168">
        <v>47</v>
      </c>
      <c r="K62" s="168">
        <v>423</v>
      </c>
      <c r="L62" s="168"/>
      <c r="M62" s="168">
        <v>155</v>
      </c>
    </row>
    <row r="63" spans="1:13" x14ac:dyDescent="0.3">
      <c r="A63" s="6" t="s">
        <v>69</v>
      </c>
      <c r="B63" s="168">
        <v>41740</v>
      </c>
      <c r="C63" s="168">
        <v>858</v>
      </c>
      <c r="D63" s="168">
        <v>194</v>
      </c>
      <c r="E63" s="168">
        <v>65</v>
      </c>
      <c r="F63" s="168">
        <v>0</v>
      </c>
      <c r="G63" s="168">
        <v>618</v>
      </c>
      <c r="H63" s="168">
        <v>22</v>
      </c>
      <c r="I63" s="168">
        <v>34</v>
      </c>
      <c r="J63" s="168">
        <v>284</v>
      </c>
      <c r="K63" s="168">
        <v>2674</v>
      </c>
      <c r="L63" s="168"/>
      <c r="M63" s="168">
        <v>2124</v>
      </c>
    </row>
    <row r="64" spans="1:13" x14ac:dyDescent="0.3">
      <c r="A64" s="6" t="s">
        <v>70</v>
      </c>
      <c r="B64" s="168">
        <v>145652</v>
      </c>
      <c r="C64" s="168">
        <v>44841</v>
      </c>
      <c r="D64" s="168">
        <v>5369</v>
      </c>
      <c r="E64" s="168">
        <v>890</v>
      </c>
      <c r="F64" s="168">
        <v>776</v>
      </c>
      <c r="G64" s="168">
        <v>1510</v>
      </c>
      <c r="H64" s="168">
        <v>895</v>
      </c>
      <c r="I64" s="168">
        <v>2320</v>
      </c>
      <c r="J64" s="168">
        <v>5785</v>
      </c>
      <c r="K64" s="168">
        <v>14267</v>
      </c>
      <c r="L64" s="168"/>
      <c r="M64" s="168">
        <v>23819</v>
      </c>
    </row>
    <row r="65" spans="1:13" x14ac:dyDescent="0.3">
      <c r="A65" s="6" t="s">
        <v>71</v>
      </c>
      <c r="B65" s="168">
        <v>6065</v>
      </c>
      <c r="C65" s="168">
        <v>240</v>
      </c>
      <c r="D65" s="168">
        <v>60</v>
      </c>
      <c r="E65" s="168">
        <v>33</v>
      </c>
      <c r="F65" s="168">
        <v>1</v>
      </c>
      <c r="G65" s="168">
        <v>65</v>
      </c>
      <c r="H65" s="168">
        <v>0</v>
      </c>
      <c r="I65" s="168">
        <v>20</v>
      </c>
      <c r="J65" s="168">
        <v>36</v>
      </c>
      <c r="K65" s="168">
        <v>38</v>
      </c>
      <c r="L65" s="168"/>
      <c r="M65" s="168">
        <v>31</v>
      </c>
    </row>
    <row r="66" spans="1:13" x14ac:dyDescent="0.3">
      <c r="A66" s="6" t="s">
        <v>72</v>
      </c>
      <c r="B66" s="168">
        <v>19222</v>
      </c>
      <c r="C66" s="168">
        <v>1037</v>
      </c>
      <c r="D66" s="168">
        <v>42</v>
      </c>
      <c r="E66" s="168">
        <v>54</v>
      </c>
      <c r="F66" s="168">
        <v>12</v>
      </c>
      <c r="G66" s="168">
        <v>472</v>
      </c>
      <c r="H66" s="168">
        <v>12</v>
      </c>
      <c r="I66" s="168">
        <v>8</v>
      </c>
      <c r="J66" s="168">
        <v>34</v>
      </c>
      <c r="K66" s="168">
        <v>231</v>
      </c>
      <c r="L66" s="168"/>
      <c r="M66" s="168">
        <v>347</v>
      </c>
    </row>
    <row r="67" spans="1:13" x14ac:dyDescent="0.3">
      <c r="A67" s="6" t="s">
        <v>73</v>
      </c>
      <c r="B67" s="168">
        <v>25083</v>
      </c>
      <c r="C67" s="168">
        <v>3235</v>
      </c>
      <c r="D67" s="168">
        <v>67</v>
      </c>
      <c r="E67" s="168">
        <v>42</v>
      </c>
      <c r="F67" s="168">
        <v>27</v>
      </c>
      <c r="G67" s="168">
        <v>161</v>
      </c>
      <c r="H67" s="168">
        <v>5</v>
      </c>
      <c r="I67" s="168">
        <v>83</v>
      </c>
      <c r="J67" s="168">
        <v>273</v>
      </c>
      <c r="K67" s="168">
        <v>1694</v>
      </c>
      <c r="L67" s="168"/>
      <c r="M67" s="168">
        <v>1562</v>
      </c>
    </row>
    <row r="68" spans="1:13" x14ac:dyDescent="0.3">
      <c r="A68" s="6" t="s">
        <v>74</v>
      </c>
      <c r="B68" s="168">
        <v>21731</v>
      </c>
      <c r="C68" s="168">
        <v>283</v>
      </c>
      <c r="D68" s="168">
        <v>57</v>
      </c>
      <c r="E68" s="168">
        <v>32</v>
      </c>
      <c r="F68" s="168">
        <v>9</v>
      </c>
      <c r="G68" s="168">
        <v>173</v>
      </c>
      <c r="H68" s="168">
        <v>0</v>
      </c>
      <c r="I68" s="168">
        <v>13</v>
      </c>
      <c r="J68" s="168">
        <v>18</v>
      </c>
      <c r="K68" s="168">
        <v>260</v>
      </c>
      <c r="L68" s="168"/>
      <c r="M68" s="168">
        <v>419</v>
      </c>
    </row>
    <row r="69" spans="1:13" x14ac:dyDescent="0.3">
      <c r="A69" s="6" t="s">
        <v>75</v>
      </c>
      <c r="B69" s="168">
        <v>7700</v>
      </c>
      <c r="C69" s="168">
        <v>30</v>
      </c>
      <c r="D69" s="168">
        <v>186</v>
      </c>
      <c r="E69" s="168">
        <v>44</v>
      </c>
      <c r="F69" s="168">
        <v>0</v>
      </c>
      <c r="G69" s="168">
        <v>79</v>
      </c>
      <c r="H69" s="168">
        <v>0</v>
      </c>
      <c r="I69" s="168">
        <v>76</v>
      </c>
      <c r="J69" s="168">
        <v>240</v>
      </c>
      <c r="K69" s="168">
        <v>77</v>
      </c>
      <c r="L69" s="168"/>
      <c r="M69" s="168">
        <v>85</v>
      </c>
    </row>
    <row r="70" spans="1:13" x14ac:dyDescent="0.3">
      <c r="A70" s="6" t="s">
        <v>76</v>
      </c>
      <c r="B70" s="168">
        <v>4832</v>
      </c>
      <c r="C70" s="168">
        <v>14</v>
      </c>
      <c r="D70" s="168">
        <v>0</v>
      </c>
      <c r="E70" s="168">
        <v>0</v>
      </c>
      <c r="F70" s="168">
        <v>0</v>
      </c>
      <c r="G70" s="168">
        <v>38</v>
      </c>
      <c r="H70" s="168">
        <v>0</v>
      </c>
      <c r="I70" s="168">
        <v>0</v>
      </c>
      <c r="J70" s="168">
        <v>42</v>
      </c>
      <c r="K70" s="168">
        <v>116</v>
      </c>
      <c r="L70" s="168"/>
      <c r="M70" s="168">
        <v>112</v>
      </c>
    </row>
    <row r="71" spans="1:13" x14ac:dyDescent="0.3">
      <c r="A71" s="6" t="s">
        <v>77</v>
      </c>
      <c r="B71" s="168">
        <v>16164</v>
      </c>
      <c r="C71" s="168">
        <v>72</v>
      </c>
      <c r="D71" s="168">
        <v>37</v>
      </c>
      <c r="E71" s="168">
        <v>51</v>
      </c>
      <c r="F71" s="168">
        <v>0</v>
      </c>
      <c r="G71" s="168">
        <v>250</v>
      </c>
      <c r="H71" s="168">
        <v>0</v>
      </c>
      <c r="I71" s="168">
        <v>49</v>
      </c>
      <c r="J71" s="168">
        <v>51</v>
      </c>
      <c r="K71" s="168">
        <v>946</v>
      </c>
      <c r="L71" s="168"/>
      <c r="M71" s="168">
        <v>394</v>
      </c>
    </row>
    <row r="72" spans="1:13" x14ac:dyDescent="0.3">
      <c r="A72" s="6" t="s">
        <v>78</v>
      </c>
      <c r="B72" s="168">
        <v>71995</v>
      </c>
      <c r="C72" s="168">
        <v>1782</v>
      </c>
      <c r="D72" s="168">
        <v>841</v>
      </c>
      <c r="E72" s="168">
        <v>166</v>
      </c>
      <c r="F72" s="168">
        <v>0</v>
      </c>
      <c r="G72" s="168">
        <v>526</v>
      </c>
      <c r="H72" s="168">
        <v>9</v>
      </c>
      <c r="I72" s="168">
        <v>426</v>
      </c>
      <c r="J72" s="168">
        <v>846</v>
      </c>
      <c r="K72" s="168">
        <v>3566</v>
      </c>
      <c r="L72" s="168"/>
      <c r="M72" s="168">
        <v>5397</v>
      </c>
    </row>
    <row r="73" spans="1:13" x14ac:dyDescent="0.3">
      <c r="A73" s="6" t="s">
        <v>79</v>
      </c>
      <c r="B73" s="168">
        <v>29883</v>
      </c>
      <c r="C73" s="168">
        <v>568</v>
      </c>
      <c r="D73" s="168">
        <v>312</v>
      </c>
      <c r="E73" s="168">
        <v>33</v>
      </c>
      <c r="F73" s="168">
        <v>0</v>
      </c>
      <c r="G73" s="168">
        <v>338</v>
      </c>
      <c r="H73" s="168">
        <v>6</v>
      </c>
      <c r="I73" s="168">
        <v>74</v>
      </c>
      <c r="J73" s="168">
        <v>231</v>
      </c>
      <c r="K73" s="168">
        <v>1586</v>
      </c>
      <c r="L73" s="168"/>
      <c r="M73" s="168">
        <v>1818</v>
      </c>
    </row>
    <row r="74" spans="1:13" x14ac:dyDescent="0.3">
      <c r="A74" s="6" t="s">
        <v>80</v>
      </c>
      <c r="B74" s="168">
        <v>49424</v>
      </c>
      <c r="C74" s="168">
        <v>1450</v>
      </c>
      <c r="D74" s="168">
        <v>354</v>
      </c>
      <c r="E74" s="168">
        <v>217</v>
      </c>
      <c r="F74" s="168">
        <v>17</v>
      </c>
      <c r="G74" s="168">
        <v>735</v>
      </c>
      <c r="H74" s="168">
        <v>0</v>
      </c>
      <c r="I74" s="168">
        <v>137</v>
      </c>
      <c r="J74" s="168">
        <v>352</v>
      </c>
      <c r="K74" s="168">
        <v>1091</v>
      </c>
      <c r="L74" s="168"/>
      <c r="M74" s="168">
        <v>1201</v>
      </c>
    </row>
    <row r="75" spans="1:13" x14ac:dyDescent="0.3">
      <c r="A75" s="6" t="s">
        <v>81</v>
      </c>
      <c r="B75" s="168">
        <v>61202</v>
      </c>
      <c r="C75" s="168">
        <v>5263</v>
      </c>
      <c r="D75" s="168">
        <v>524</v>
      </c>
      <c r="E75" s="168">
        <v>133</v>
      </c>
      <c r="F75" s="168">
        <v>2</v>
      </c>
      <c r="G75" s="168">
        <v>692</v>
      </c>
      <c r="H75" s="168">
        <v>220</v>
      </c>
      <c r="I75" s="168">
        <v>118</v>
      </c>
      <c r="J75" s="168">
        <v>586</v>
      </c>
      <c r="K75" s="168">
        <v>4557</v>
      </c>
      <c r="L75" s="168"/>
      <c r="M75" s="168">
        <v>5636</v>
      </c>
    </row>
    <row r="76" spans="1:13" x14ac:dyDescent="0.3">
      <c r="A76" s="6" t="s">
        <v>82</v>
      </c>
      <c r="B76" s="168">
        <v>244580</v>
      </c>
      <c r="C76" s="168">
        <v>52366</v>
      </c>
      <c r="D76" s="168">
        <v>12520</v>
      </c>
      <c r="E76" s="168">
        <v>498</v>
      </c>
      <c r="F76" s="168">
        <v>452</v>
      </c>
      <c r="G76" s="168">
        <v>1752</v>
      </c>
      <c r="H76" s="168">
        <v>118</v>
      </c>
      <c r="I76" s="168">
        <v>2074</v>
      </c>
      <c r="J76" s="168">
        <v>7628</v>
      </c>
      <c r="K76" s="168">
        <v>21739</v>
      </c>
      <c r="L76" s="168"/>
      <c r="M76" s="168">
        <v>31382</v>
      </c>
    </row>
    <row r="77" spans="1:13" x14ac:dyDescent="0.3">
      <c r="A77" s="6" t="s">
        <v>83</v>
      </c>
      <c r="B77" s="168">
        <v>21243</v>
      </c>
      <c r="C77" s="168">
        <v>71</v>
      </c>
      <c r="D77" s="168">
        <v>85</v>
      </c>
      <c r="E77" s="168">
        <v>38</v>
      </c>
      <c r="F77" s="168">
        <v>4</v>
      </c>
      <c r="G77" s="168">
        <v>255</v>
      </c>
      <c r="H77" s="168">
        <v>51</v>
      </c>
      <c r="I77" s="168">
        <v>13</v>
      </c>
      <c r="J77" s="168">
        <v>5</v>
      </c>
      <c r="K77" s="168">
        <v>152</v>
      </c>
      <c r="L77" s="168"/>
      <c r="M77" s="168">
        <v>50</v>
      </c>
    </row>
    <row r="78" spans="1:13" x14ac:dyDescent="0.3">
      <c r="A78" s="6" t="s">
        <v>84</v>
      </c>
      <c r="B78" s="168">
        <v>15155</v>
      </c>
      <c r="C78" s="168">
        <v>85</v>
      </c>
      <c r="D78" s="168">
        <v>44</v>
      </c>
      <c r="E78" s="168">
        <v>59</v>
      </c>
      <c r="F78" s="168">
        <v>12</v>
      </c>
      <c r="G78" s="168">
        <v>243</v>
      </c>
      <c r="H78" s="168">
        <v>0</v>
      </c>
      <c r="I78" s="168">
        <v>0</v>
      </c>
      <c r="J78" s="168">
        <v>53</v>
      </c>
      <c r="K78" s="168">
        <v>414</v>
      </c>
      <c r="L78" s="168"/>
      <c r="M78" s="168">
        <v>635</v>
      </c>
    </row>
    <row r="79" spans="1:13" x14ac:dyDescent="0.3">
      <c r="A79" s="6" t="s">
        <v>85</v>
      </c>
      <c r="B79" s="168">
        <v>89260</v>
      </c>
      <c r="C79" s="168">
        <v>924</v>
      </c>
      <c r="D79" s="168">
        <v>1202</v>
      </c>
      <c r="E79" s="168">
        <v>194</v>
      </c>
      <c r="F79" s="168">
        <v>35</v>
      </c>
      <c r="G79" s="168">
        <v>768</v>
      </c>
      <c r="H79" s="168">
        <v>24</v>
      </c>
      <c r="I79" s="168">
        <v>307</v>
      </c>
      <c r="J79" s="168">
        <v>759</v>
      </c>
      <c r="K79" s="168">
        <v>4982</v>
      </c>
      <c r="L79" s="168"/>
      <c r="M79" s="168">
        <v>6786</v>
      </c>
    </row>
    <row r="80" spans="1:13" x14ac:dyDescent="0.3">
      <c r="A80" s="6" t="s">
        <v>86</v>
      </c>
      <c r="B80" s="168">
        <v>339650</v>
      </c>
      <c r="C80" s="168">
        <v>498214</v>
      </c>
      <c r="D80" s="168">
        <v>26723</v>
      </c>
      <c r="E80" s="168">
        <v>2192</v>
      </c>
      <c r="F80" s="168">
        <v>371</v>
      </c>
      <c r="G80" s="168">
        <v>2745</v>
      </c>
      <c r="H80" s="168">
        <v>916</v>
      </c>
      <c r="I80" s="168">
        <v>2771</v>
      </c>
      <c r="J80" s="168">
        <v>7239</v>
      </c>
      <c r="K80" s="168">
        <v>45619</v>
      </c>
      <c r="L80" s="168"/>
      <c r="M80" s="168">
        <v>62832</v>
      </c>
    </row>
    <row r="81" spans="1:13" x14ac:dyDescent="0.3">
      <c r="A81" s="6" t="s">
        <v>87</v>
      </c>
      <c r="B81" s="168">
        <v>18259</v>
      </c>
      <c r="C81" s="168">
        <v>377</v>
      </c>
      <c r="D81" s="168">
        <v>90</v>
      </c>
      <c r="E81" s="168">
        <v>24</v>
      </c>
      <c r="F81" s="168">
        <v>0</v>
      </c>
      <c r="G81" s="168">
        <v>191</v>
      </c>
      <c r="H81" s="168">
        <v>6</v>
      </c>
      <c r="I81" s="168">
        <v>27</v>
      </c>
      <c r="J81" s="168">
        <v>182</v>
      </c>
      <c r="K81" s="168">
        <v>878</v>
      </c>
      <c r="L81" s="168"/>
      <c r="M81" s="168">
        <v>639</v>
      </c>
    </row>
    <row r="82" spans="1:13" x14ac:dyDescent="0.3">
      <c r="A82" s="6" t="s">
        <v>88</v>
      </c>
      <c r="B82" s="168">
        <v>12689</v>
      </c>
      <c r="C82" s="168">
        <v>101</v>
      </c>
      <c r="D82" s="168">
        <v>75</v>
      </c>
      <c r="E82" s="168">
        <v>20</v>
      </c>
      <c r="F82" s="168">
        <v>103</v>
      </c>
      <c r="G82" s="168">
        <v>137</v>
      </c>
      <c r="H82" s="168">
        <v>0</v>
      </c>
      <c r="I82" s="168">
        <v>93</v>
      </c>
      <c r="J82" s="168">
        <v>126</v>
      </c>
      <c r="K82" s="168">
        <v>380</v>
      </c>
      <c r="L82" s="168"/>
      <c r="M82" s="168">
        <v>492</v>
      </c>
    </row>
    <row r="83" spans="1:13" x14ac:dyDescent="0.3">
      <c r="A83" s="6" t="s">
        <v>89</v>
      </c>
      <c r="B83" s="168">
        <v>147979</v>
      </c>
      <c r="C83" s="168">
        <v>3156</v>
      </c>
      <c r="D83" s="168">
        <v>1225</v>
      </c>
      <c r="E83" s="168">
        <v>254</v>
      </c>
      <c r="F83" s="168">
        <v>12</v>
      </c>
      <c r="G83" s="168">
        <v>936</v>
      </c>
      <c r="H83" s="168">
        <v>60</v>
      </c>
      <c r="I83" s="168">
        <v>418</v>
      </c>
      <c r="J83" s="168">
        <v>1717</v>
      </c>
      <c r="K83" s="168">
        <v>2965</v>
      </c>
      <c r="L83" s="168"/>
      <c r="M83" s="168">
        <v>3534</v>
      </c>
    </row>
    <row r="84" spans="1:13" x14ac:dyDescent="0.3">
      <c r="A84" s="6" t="s">
        <v>90</v>
      </c>
      <c r="B84" s="168">
        <v>162426</v>
      </c>
      <c r="C84" s="168">
        <v>16573</v>
      </c>
      <c r="D84" s="168">
        <v>3068</v>
      </c>
      <c r="E84" s="168">
        <v>287</v>
      </c>
      <c r="F84" s="168">
        <v>159</v>
      </c>
      <c r="G84" s="168">
        <v>1081</v>
      </c>
      <c r="H84" s="168">
        <v>164</v>
      </c>
      <c r="I84" s="168">
        <v>797</v>
      </c>
      <c r="J84" s="168">
        <v>1063</v>
      </c>
      <c r="K84" s="168">
        <v>11227</v>
      </c>
      <c r="L84" s="168"/>
      <c r="M84" s="168">
        <v>11143</v>
      </c>
    </row>
    <row r="85" spans="1:13" x14ac:dyDescent="0.3">
      <c r="A85" s="6" t="s">
        <v>91</v>
      </c>
      <c r="B85" s="168">
        <v>46532</v>
      </c>
      <c r="C85" s="168">
        <v>11312</v>
      </c>
      <c r="D85" s="168">
        <v>341</v>
      </c>
      <c r="E85" s="168">
        <v>108</v>
      </c>
      <c r="F85" s="168">
        <v>0</v>
      </c>
      <c r="G85" s="168">
        <v>560</v>
      </c>
      <c r="H85" s="168">
        <v>0</v>
      </c>
      <c r="I85" s="168">
        <v>343</v>
      </c>
      <c r="J85" s="168">
        <v>514</v>
      </c>
      <c r="K85" s="168">
        <v>1406</v>
      </c>
      <c r="L85" s="168"/>
      <c r="M85" s="168">
        <v>1796</v>
      </c>
    </row>
    <row r="86" spans="1:13" x14ac:dyDescent="0.3">
      <c r="A86" s="6" t="s">
        <v>92</v>
      </c>
      <c r="B86" s="168">
        <v>9524</v>
      </c>
      <c r="C86" s="168">
        <v>1368</v>
      </c>
      <c r="D86" s="168">
        <v>20</v>
      </c>
      <c r="E86" s="168">
        <v>47</v>
      </c>
      <c r="F86" s="168">
        <v>0</v>
      </c>
      <c r="G86" s="168">
        <v>68</v>
      </c>
      <c r="H86" s="168">
        <v>0</v>
      </c>
      <c r="I86" s="168">
        <v>0</v>
      </c>
      <c r="J86" s="168">
        <v>71</v>
      </c>
      <c r="K86" s="168">
        <v>498</v>
      </c>
      <c r="L86" s="168"/>
      <c r="M86" s="168">
        <v>340</v>
      </c>
    </row>
    <row r="87" spans="1:13" x14ac:dyDescent="0.3">
      <c r="A87" s="6" t="s">
        <v>93</v>
      </c>
      <c r="B87" s="168">
        <v>16788</v>
      </c>
      <c r="C87" s="168">
        <v>53</v>
      </c>
      <c r="D87" s="168">
        <v>27</v>
      </c>
      <c r="E87" s="168">
        <v>65</v>
      </c>
      <c r="F87" s="168">
        <v>0</v>
      </c>
      <c r="G87" s="168">
        <v>210</v>
      </c>
      <c r="H87" s="168">
        <v>0</v>
      </c>
      <c r="I87" s="168">
        <v>9</v>
      </c>
      <c r="J87" s="168">
        <v>37</v>
      </c>
      <c r="K87" s="168">
        <v>656</v>
      </c>
      <c r="L87" s="168"/>
      <c r="M87" s="168">
        <v>1048</v>
      </c>
    </row>
    <row r="88" spans="1:13" x14ac:dyDescent="0.3">
      <c r="A88" s="6" t="s">
        <v>94</v>
      </c>
      <c r="B88" s="168">
        <v>18994</v>
      </c>
      <c r="C88" s="168">
        <v>109</v>
      </c>
      <c r="D88" s="168">
        <v>5</v>
      </c>
      <c r="E88" s="168">
        <v>0</v>
      </c>
      <c r="F88" s="168">
        <v>0</v>
      </c>
      <c r="G88" s="168">
        <v>225</v>
      </c>
      <c r="H88" s="168">
        <v>0</v>
      </c>
      <c r="I88" s="168">
        <v>44</v>
      </c>
      <c r="J88" s="168">
        <v>66</v>
      </c>
      <c r="K88" s="168">
        <v>417</v>
      </c>
      <c r="L88" s="168"/>
      <c r="M88" s="168">
        <v>394</v>
      </c>
    </row>
    <row r="89" spans="1:13" x14ac:dyDescent="0.3">
      <c r="A89" s="6" t="s">
        <v>95</v>
      </c>
      <c r="B89" s="168">
        <v>5882</v>
      </c>
      <c r="C89" s="168">
        <v>8</v>
      </c>
      <c r="D89" s="168">
        <v>14</v>
      </c>
      <c r="E89" s="168">
        <v>26</v>
      </c>
      <c r="F89" s="168">
        <v>0</v>
      </c>
      <c r="G89" s="168">
        <v>161</v>
      </c>
      <c r="H89" s="168">
        <v>0</v>
      </c>
      <c r="I89" s="168">
        <v>25</v>
      </c>
      <c r="J89" s="168">
        <v>0</v>
      </c>
      <c r="K89" s="168">
        <v>66</v>
      </c>
      <c r="L89" s="168"/>
      <c r="M89" s="168">
        <v>56</v>
      </c>
    </row>
    <row r="90" spans="1:13" x14ac:dyDescent="0.3">
      <c r="A90" s="6" t="s">
        <v>96</v>
      </c>
      <c r="B90" s="168">
        <v>35577</v>
      </c>
      <c r="C90" s="168">
        <v>1145</v>
      </c>
      <c r="D90" s="168">
        <v>176</v>
      </c>
      <c r="E90" s="168">
        <v>139</v>
      </c>
      <c r="F90" s="168">
        <v>22</v>
      </c>
      <c r="G90" s="168">
        <v>237</v>
      </c>
      <c r="H90" s="168">
        <v>0</v>
      </c>
      <c r="I90" s="168">
        <v>215</v>
      </c>
      <c r="J90" s="168">
        <v>685</v>
      </c>
      <c r="K90" s="168">
        <v>2967</v>
      </c>
      <c r="L90" s="168"/>
      <c r="M90" s="168">
        <v>3907</v>
      </c>
    </row>
    <row r="91" spans="1:13" x14ac:dyDescent="0.3">
      <c r="A91" s="6" t="s">
        <v>97</v>
      </c>
      <c r="B91" s="168">
        <v>118530</v>
      </c>
      <c r="C91" s="168">
        <v>4931</v>
      </c>
      <c r="D91" s="168">
        <v>2094</v>
      </c>
      <c r="E91" s="168">
        <v>261</v>
      </c>
      <c r="F91" s="168">
        <v>0</v>
      </c>
      <c r="G91" s="168">
        <v>807</v>
      </c>
      <c r="H91" s="168">
        <v>40</v>
      </c>
      <c r="I91" s="168">
        <v>620</v>
      </c>
      <c r="J91" s="168">
        <v>1818</v>
      </c>
      <c r="K91" s="168">
        <v>4181</v>
      </c>
      <c r="L91" s="168"/>
      <c r="M91" s="168">
        <v>5172</v>
      </c>
    </row>
    <row r="92" spans="1:13" x14ac:dyDescent="0.3">
      <c r="A92" s="6" t="s">
        <v>98</v>
      </c>
      <c r="B92" s="168">
        <v>14645</v>
      </c>
      <c r="C92" s="168">
        <v>786</v>
      </c>
      <c r="D92" s="168">
        <v>22</v>
      </c>
      <c r="E92" s="168">
        <v>15</v>
      </c>
      <c r="F92" s="168">
        <v>24</v>
      </c>
      <c r="G92" s="168">
        <v>489</v>
      </c>
      <c r="H92" s="168">
        <v>0</v>
      </c>
      <c r="I92" s="168">
        <v>57</v>
      </c>
      <c r="J92" s="168">
        <v>23</v>
      </c>
      <c r="K92" s="168">
        <v>264</v>
      </c>
      <c r="L92" s="168"/>
      <c r="M92" s="168">
        <v>386</v>
      </c>
    </row>
    <row r="93" spans="1:13" x14ac:dyDescent="0.3">
      <c r="A93" s="6" t="s">
        <v>99</v>
      </c>
      <c r="B93" s="168">
        <v>28807</v>
      </c>
      <c r="C93" s="168">
        <v>2593</v>
      </c>
      <c r="D93" s="168">
        <v>390</v>
      </c>
      <c r="E93" s="168">
        <v>130</v>
      </c>
      <c r="F93" s="168">
        <v>18</v>
      </c>
      <c r="G93" s="168">
        <v>146</v>
      </c>
      <c r="H93" s="168">
        <v>9</v>
      </c>
      <c r="I93" s="168">
        <v>92</v>
      </c>
      <c r="J93" s="168">
        <v>261</v>
      </c>
      <c r="K93" s="168">
        <v>500</v>
      </c>
      <c r="L93" s="168"/>
      <c r="M93" s="168">
        <v>988</v>
      </c>
    </row>
    <row r="94" spans="1:13" x14ac:dyDescent="0.3">
      <c r="A94" s="6" t="s">
        <v>100</v>
      </c>
      <c r="B94" s="168">
        <v>25788</v>
      </c>
      <c r="C94" s="168">
        <v>494</v>
      </c>
      <c r="D94" s="168">
        <v>95</v>
      </c>
      <c r="E94" s="168">
        <v>99</v>
      </c>
      <c r="F94" s="168">
        <v>65</v>
      </c>
      <c r="G94" s="168">
        <v>259</v>
      </c>
      <c r="H94" s="168">
        <v>0</v>
      </c>
      <c r="I94" s="168">
        <v>64</v>
      </c>
      <c r="J94" s="168">
        <v>179</v>
      </c>
      <c r="K94" s="168">
        <v>377</v>
      </c>
      <c r="L94" s="168"/>
      <c r="M94" s="168">
        <v>801</v>
      </c>
    </row>
    <row r="95" spans="1:13" x14ac:dyDescent="0.3">
      <c r="A95" s="6" t="s">
        <v>101</v>
      </c>
      <c r="B95" s="168">
        <v>210242</v>
      </c>
      <c r="C95" s="168">
        <v>9729</v>
      </c>
      <c r="D95" s="168">
        <v>12808</v>
      </c>
      <c r="E95" s="168">
        <v>497</v>
      </c>
      <c r="F95" s="168">
        <v>59</v>
      </c>
      <c r="G95" s="168">
        <v>1136</v>
      </c>
      <c r="H95" s="168">
        <v>0</v>
      </c>
      <c r="I95" s="168">
        <v>2014</v>
      </c>
      <c r="J95" s="168">
        <v>2318</v>
      </c>
      <c r="K95" s="168">
        <v>10094</v>
      </c>
      <c r="L95" s="168"/>
      <c r="M95" s="168">
        <v>12682</v>
      </c>
    </row>
    <row r="96" spans="1:13" x14ac:dyDescent="0.3">
      <c r="A96" s="6" t="s">
        <v>102</v>
      </c>
      <c r="B96" s="168">
        <v>124995</v>
      </c>
      <c r="C96" s="168">
        <v>10464</v>
      </c>
      <c r="D96" s="168">
        <v>2810</v>
      </c>
      <c r="E96" s="168">
        <v>193</v>
      </c>
      <c r="F96" s="168">
        <v>0</v>
      </c>
      <c r="G96" s="168">
        <v>1007</v>
      </c>
      <c r="H96" s="168">
        <v>29</v>
      </c>
      <c r="I96" s="168">
        <v>765</v>
      </c>
      <c r="J96" s="168">
        <v>1810</v>
      </c>
      <c r="K96" s="168">
        <v>7023</v>
      </c>
      <c r="L96" s="168"/>
      <c r="M96" s="168">
        <v>7519</v>
      </c>
    </row>
    <row r="97" spans="1:13" x14ac:dyDescent="0.3">
      <c r="A97" s="6" t="s">
        <v>103</v>
      </c>
      <c r="B97" s="168">
        <v>630</v>
      </c>
      <c r="C97" s="168">
        <v>28</v>
      </c>
      <c r="D97" s="168">
        <v>2</v>
      </c>
      <c r="E97" s="168">
        <v>1</v>
      </c>
      <c r="F97" s="168">
        <v>0</v>
      </c>
      <c r="G97" s="168">
        <v>9</v>
      </c>
      <c r="H97" s="168">
        <v>0</v>
      </c>
      <c r="I97" s="168">
        <v>0</v>
      </c>
      <c r="J97" s="168">
        <v>0</v>
      </c>
      <c r="K97" s="168">
        <v>4</v>
      </c>
      <c r="L97" s="168"/>
      <c r="M97" s="168">
        <v>24</v>
      </c>
    </row>
    <row r="98" spans="1:13" x14ac:dyDescent="0.3">
      <c r="A98" s="6" t="s">
        <v>104</v>
      </c>
      <c r="B98" s="168">
        <v>2303</v>
      </c>
      <c r="C98" s="168">
        <v>0</v>
      </c>
      <c r="D98" s="168">
        <v>0</v>
      </c>
      <c r="E98" s="168">
        <v>13</v>
      </c>
      <c r="F98" s="168">
        <v>0</v>
      </c>
      <c r="G98" s="168">
        <v>11</v>
      </c>
      <c r="H98" s="168">
        <v>0</v>
      </c>
      <c r="I98" s="168">
        <v>0</v>
      </c>
      <c r="J98" s="168">
        <v>7</v>
      </c>
      <c r="K98" s="168">
        <v>0</v>
      </c>
      <c r="L98" s="168"/>
      <c r="M98" s="168">
        <v>0</v>
      </c>
    </row>
    <row r="99" spans="1:13" x14ac:dyDescent="0.3">
      <c r="A99" s="6" t="s">
        <v>105</v>
      </c>
      <c r="B99" s="168">
        <v>1726</v>
      </c>
      <c r="C99" s="168">
        <v>204</v>
      </c>
      <c r="D99" s="168">
        <v>12</v>
      </c>
      <c r="E99" s="168">
        <v>0</v>
      </c>
      <c r="F99" s="168">
        <v>0</v>
      </c>
      <c r="G99" s="168">
        <v>58</v>
      </c>
      <c r="H99" s="168">
        <v>8</v>
      </c>
      <c r="I99" s="168">
        <v>0</v>
      </c>
      <c r="J99" s="168">
        <v>0</v>
      </c>
      <c r="K99" s="168">
        <v>397</v>
      </c>
      <c r="L99" s="168"/>
      <c r="M99" s="168">
        <v>432</v>
      </c>
    </row>
    <row r="100" spans="1:13" x14ac:dyDescent="0.3">
      <c r="A100" s="6" t="s">
        <v>106</v>
      </c>
      <c r="B100" s="168">
        <v>8524</v>
      </c>
      <c r="C100" s="168">
        <v>1171</v>
      </c>
      <c r="D100" s="168">
        <v>220</v>
      </c>
      <c r="E100" s="168">
        <v>20</v>
      </c>
      <c r="F100" s="168">
        <v>0</v>
      </c>
      <c r="G100" s="168">
        <v>45</v>
      </c>
      <c r="H100" s="168">
        <v>0</v>
      </c>
      <c r="I100" s="168">
        <v>87</v>
      </c>
      <c r="J100" s="168">
        <v>418</v>
      </c>
      <c r="K100" s="168">
        <v>610</v>
      </c>
      <c r="L100" s="168"/>
      <c r="M100" s="168">
        <v>1030</v>
      </c>
    </row>
    <row r="101" spans="1:13" x14ac:dyDescent="0.3">
      <c r="A101" s="6" t="s">
        <v>107</v>
      </c>
      <c r="B101" s="168">
        <v>974</v>
      </c>
      <c r="C101" s="168">
        <v>93</v>
      </c>
      <c r="D101" s="168">
        <v>9</v>
      </c>
      <c r="E101" s="168">
        <v>0</v>
      </c>
      <c r="F101" s="168">
        <v>0</v>
      </c>
      <c r="G101" s="168">
        <v>36</v>
      </c>
      <c r="H101" s="168">
        <v>0</v>
      </c>
      <c r="I101" s="168">
        <v>0</v>
      </c>
      <c r="J101" s="168">
        <v>21</v>
      </c>
      <c r="K101" s="168">
        <v>27</v>
      </c>
      <c r="L101" s="168"/>
      <c r="M101" s="168">
        <v>7</v>
      </c>
    </row>
    <row r="102" spans="1:13" x14ac:dyDescent="0.3">
      <c r="A102" s="6" t="s">
        <v>108</v>
      </c>
      <c r="B102" s="168">
        <v>3815</v>
      </c>
      <c r="C102" s="168">
        <v>30</v>
      </c>
      <c r="D102" s="168">
        <v>1</v>
      </c>
      <c r="E102" s="168">
        <v>0</v>
      </c>
      <c r="F102" s="168">
        <v>0</v>
      </c>
      <c r="G102" s="168">
        <v>0</v>
      </c>
      <c r="H102" s="168">
        <v>0</v>
      </c>
      <c r="I102" s="168">
        <v>0</v>
      </c>
      <c r="J102" s="168">
        <v>0</v>
      </c>
      <c r="K102" s="168">
        <v>98</v>
      </c>
      <c r="L102" s="168"/>
      <c r="M102" s="168">
        <v>152</v>
      </c>
    </row>
    <row r="103" spans="1:13" x14ac:dyDescent="0.3">
      <c r="A103" s="6" t="s">
        <v>109</v>
      </c>
      <c r="B103" s="168">
        <v>1173</v>
      </c>
      <c r="C103" s="168">
        <v>0</v>
      </c>
      <c r="D103" s="168">
        <v>0</v>
      </c>
      <c r="E103" s="168">
        <v>0</v>
      </c>
      <c r="F103" s="168">
        <v>0</v>
      </c>
      <c r="G103" s="168">
        <v>18</v>
      </c>
      <c r="H103" s="168">
        <v>0</v>
      </c>
      <c r="I103" s="168">
        <v>0</v>
      </c>
      <c r="J103" s="168">
        <v>0</v>
      </c>
      <c r="K103" s="168">
        <v>0</v>
      </c>
      <c r="L103" s="168"/>
      <c r="M103" s="168">
        <v>0</v>
      </c>
    </row>
    <row r="104" spans="1:13" x14ac:dyDescent="0.3">
      <c r="A104" s="6" t="s">
        <v>110</v>
      </c>
      <c r="B104" s="168">
        <v>840</v>
      </c>
      <c r="C104" s="168">
        <v>6</v>
      </c>
      <c r="D104" s="168">
        <v>1</v>
      </c>
      <c r="E104" s="168">
        <v>23</v>
      </c>
      <c r="F104" s="168">
        <v>0</v>
      </c>
      <c r="G104" s="168">
        <v>34</v>
      </c>
      <c r="H104" s="168">
        <v>0</v>
      </c>
      <c r="I104" s="168">
        <v>0</v>
      </c>
      <c r="J104" s="168">
        <v>0</v>
      </c>
      <c r="K104" s="168">
        <v>0</v>
      </c>
      <c r="L104" s="168"/>
      <c r="M104" s="168">
        <v>0</v>
      </c>
    </row>
    <row r="105" spans="1:13" x14ac:dyDescent="0.3">
      <c r="A105" s="6" t="s">
        <v>111</v>
      </c>
      <c r="B105" s="168">
        <v>1264</v>
      </c>
      <c r="C105" s="168">
        <v>55</v>
      </c>
      <c r="D105" s="168">
        <v>15</v>
      </c>
      <c r="E105" s="168">
        <v>11</v>
      </c>
      <c r="F105" s="168">
        <v>0</v>
      </c>
      <c r="G105" s="168">
        <v>9</v>
      </c>
      <c r="H105" s="168">
        <v>0</v>
      </c>
      <c r="I105" s="168">
        <v>0</v>
      </c>
      <c r="J105" s="168">
        <v>0</v>
      </c>
      <c r="K105" s="168">
        <v>0</v>
      </c>
      <c r="L105" s="168"/>
      <c r="M105" s="168">
        <v>83</v>
      </c>
    </row>
    <row r="106" spans="1:13" x14ac:dyDescent="0.3">
      <c r="A106" s="6" t="s">
        <v>112</v>
      </c>
      <c r="B106" s="168">
        <v>11881</v>
      </c>
      <c r="C106" s="168">
        <v>1860</v>
      </c>
      <c r="D106" s="168">
        <v>88</v>
      </c>
      <c r="E106" s="168">
        <v>29</v>
      </c>
      <c r="F106" s="168">
        <v>0</v>
      </c>
      <c r="G106" s="168">
        <v>158</v>
      </c>
      <c r="H106" s="168">
        <v>0</v>
      </c>
      <c r="I106" s="168">
        <v>93</v>
      </c>
      <c r="J106" s="168">
        <v>170</v>
      </c>
      <c r="K106" s="168">
        <v>63</v>
      </c>
      <c r="L106" s="168"/>
      <c r="M106" s="168">
        <v>415</v>
      </c>
    </row>
    <row r="107" spans="1:13" x14ac:dyDescent="0.3">
      <c r="A107" s="6" t="s">
        <v>113</v>
      </c>
      <c r="B107" s="168">
        <v>4661</v>
      </c>
      <c r="C107" s="168">
        <v>280</v>
      </c>
      <c r="D107" s="168">
        <v>16</v>
      </c>
      <c r="E107" s="168">
        <v>0</v>
      </c>
      <c r="F107" s="168">
        <v>0</v>
      </c>
      <c r="G107" s="168">
        <v>24</v>
      </c>
      <c r="H107" s="168">
        <v>0</v>
      </c>
      <c r="I107" s="168">
        <v>0</v>
      </c>
      <c r="J107" s="168">
        <v>14</v>
      </c>
      <c r="K107" s="168">
        <v>218</v>
      </c>
      <c r="L107" s="168"/>
      <c r="M107" s="168">
        <v>247</v>
      </c>
    </row>
    <row r="108" spans="1:13" x14ac:dyDescent="0.3">
      <c r="A108" s="6" t="s">
        <v>114</v>
      </c>
      <c r="B108" s="168">
        <v>12083</v>
      </c>
      <c r="C108" s="168">
        <v>1003</v>
      </c>
      <c r="D108" s="168">
        <v>160</v>
      </c>
      <c r="E108" s="168">
        <v>11</v>
      </c>
      <c r="F108" s="168">
        <v>0</v>
      </c>
      <c r="G108" s="168">
        <v>111</v>
      </c>
      <c r="H108" s="168">
        <v>0</v>
      </c>
      <c r="I108" s="168">
        <v>11</v>
      </c>
      <c r="J108" s="168">
        <v>381</v>
      </c>
      <c r="K108" s="168">
        <v>331</v>
      </c>
      <c r="L108" s="168"/>
      <c r="M108" s="168">
        <v>946</v>
      </c>
    </row>
    <row r="109" spans="1:13" x14ac:dyDescent="0.3">
      <c r="A109" s="6" t="s">
        <v>115</v>
      </c>
      <c r="B109" s="168">
        <v>8372</v>
      </c>
      <c r="C109" s="168">
        <v>1137</v>
      </c>
      <c r="D109" s="168">
        <v>120</v>
      </c>
      <c r="E109" s="168">
        <v>0</v>
      </c>
      <c r="F109" s="168">
        <v>0</v>
      </c>
      <c r="G109" s="168">
        <v>169</v>
      </c>
      <c r="H109" s="168">
        <v>0</v>
      </c>
      <c r="I109" s="168">
        <v>153</v>
      </c>
      <c r="J109" s="168">
        <v>0</v>
      </c>
      <c r="K109" s="168">
        <v>119</v>
      </c>
      <c r="L109" s="168"/>
      <c r="M109" s="168">
        <v>257</v>
      </c>
    </row>
    <row r="110" spans="1:13" x14ac:dyDescent="0.3">
      <c r="A110" s="6" t="s">
        <v>116</v>
      </c>
      <c r="B110" s="168">
        <v>1008</v>
      </c>
      <c r="C110" s="168">
        <v>70</v>
      </c>
      <c r="D110" s="168">
        <v>0</v>
      </c>
      <c r="E110" s="168">
        <v>0</v>
      </c>
      <c r="F110" s="168">
        <v>0</v>
      </c>
      <c r="G110" s="168">
        <v>2</v>
      </c>
      <c r="H110" s="168">
        <v>0</v>
      </c>
      <c r="I110" s="168">
        <v>0</v>
      </c>
      <c r="J110" s="168">
        <v>80</v>
      </c>
      <c r="K110" s="168">
        <v>69</v>
      </c>
      <c r="L110" s="168"/>
      <c r="M110" s="168">
        <v>99</v>
      </c>
    </row>
    <row r="111" spans="1:13" x14ac:dyDescent="0.3">
      <c r="A111" s="6" t="s">
        <v>117</v>
      </c>
      <c r="B111" s="168">
        <v>343</v>
      </c>
      <c r="C111" s="168">
        <v>6</v>
      </c>
      <c r="D111" s="168">
        <v>0</v>
      </c>
      <c r="E111" s="168">
        <v>0</v>
      </c>
      <c r="F111" s="168">
        <v>2</v>
      </c>
      <c r="G111" s="168">
        <v>0</v>
      </c>
      <c r="H111" s="168">
        <v>0</v>
      </c>
      <c r="I111" s="168">
        <v>0</v>
      </c>
      <c r="J111" s="168">
        <v>0</v>
      </c>
      <c r="K111" s="168">
        <v>4</v>
      </c>
      <c r="L111" s="168"/>
      <c r="M111" s="168">
        <v>5</v>
      </c>
    </row>
    <row r="112" spans="1:13" x14ac:dyDescent="0.3">
      <c r="A112" s="6" t="s">
        <v>118</v>
      </c>
      <c r="B112" s="168">
        <v>444</v>
      </c>
      <c r="C112" s="168">
        <v>13</v>
      </c>
      <c r="D112" s="168">
        <v>2</v>
      </c>
      <c r="E112" s="168">
        <v>0</v>
      </c>
      <c r="F112" s="168">
        <v>0</v>
      </c>
      <c r="G112" s="168">
        <v>5</v>
      </c>
      <c r="H112" s="168">
        <v>0</v>
      </c>
      <c r="I112" s="168">
        <v>0</v>
      </c>
      <c r="J112" s="168">
        <v>0</v>
      </c>
      <c r="K112" s="168">
        <v>35</v>
      </c>
      <c r="L112" s="168"/>
      <c r="M112" s="168">
        <v>3</v>
      </c>
    </row>
    <row r="113" spans="1:13" x14ac:dyDescent="0.3">
      <c r="A113" s="6" t="s">
        <v>119</v>
      </c>
      <c r="B113" s="168">
        <v>553</v>
      </c>
      <c r="C113" s="168">
        <v>0</v>
      </c>
      <c r="D113" s="168">
        <v>6</v>
      </c>
      <c r="E113" s="168">
        <v>2</v>
      </c>
      <c r="F113" s="168">
        <v>13</v>
      </c>
      <c r="G113" s="168">
        <v>1</v>
      </c>
      <c r="H113" s="168">
        <v>0</v>
      </c>
      <c r="I113" s="168">
        <v>0</v>
      </c>
      <c r="J113" s="168">
        <v>34</v>
      </c>
      <c r="K113" s="168">
        <v>11</v>
      </c>
      <c r="L113" s="168"/>
      <c r="M113" s="168">
        <v>0</v>
      </c>
    </row>
    <row r="114" spans="1:13" x14ac:dyDescent="0.3">
      <c r="A114" s="6" t="s">
        <v>120</v>
      </c>
      <c r="B114" s="168">
        <v>40168</v>
      </c>
      <c r="C114" s="168">
        <v>13151</v>
      </c>
      <c r="D114" s="168">
        <v>2021</v>
      </c>
      <c r="E114" s="168">
        <v>52</v>
      </c>
      <c r="F114" s="168">
        <v>0</v>
      </c>
      <c r="G114" s="168">
        <v>441</v>
      </c>
      <c r="H114" s="168">
        <v>0</v>
      </c>
      <c r="I114" s="168">
        <v>171</v>
      </c>
      <c r="J114" s="168">
        <v>364</v>
      </c>
      <c r="K114" s="168">
        <v>1113</v>
      </c>
      <c r="L114" s="168"/>
      <c r="M114" s="168">
        <v>1913</v>
      </c>
    </row>
    <row r="115" spans="1:13" x14ac:dyDescent="0.3">
      <c r="A115" s="6" t="s">
        <v>121</v>
      </c>
      <c r="B115" s="168">
        <v>1370</v>
      </c>
      <c r="C115" s="168">
        <v>34</v>
      </c>
      <c r="D115" s="168">
        <v>1</v>
      </c>
      <c r="E115" s="168">
        <v>0</v>
      </c>
      <c r="F115" s="168">
        <v>0</v>
      </c>
      <c r="G115" s="168">
        <v>11</v>
      </c>
      <c r="H115" s="168">
        <v>0</v>
      </c>
      <c r="I115" s="168">
        <v>4</v>
      </c>
      <c r="J115" s="168">
        <v>31</v>
      </c>
      <c r="K115" s="168">
        <v>26</v>
      </c>
      <c r="L115" s="168"/>
      <c r="M115" s="168">
        <v>28</v>
      </c>
    </row>
    <row r="116" spans="1:13" x14ac:dyDescent="0.3">
      <c r="A116" s="6" t="s">
        <v>122</v>
      </c>
      <c r="B116" s="168">
        <v>2916</v>
      </c>
      <c r="C116" s="168">
        <v>0</v>
      </c>
      <c r="D116" s="168">
        <v>0</v>
      </c>
      <c r="E116" s="168">
        <v>0</v>
      </c>
      <c r="F116" s="168">
        <v>0</v>
      </c>
      <c r="G116" s="168">
        <v>17</v>
      </c>
      <c r="H116" s="168">
        <v>0</v>
      </c>
      <c r="I116" s="168">
        <v>18</v>
      </c>
      <c r="J116" s="168">
        <v>0</v>
      </c>
      <c r="K116" s="168">
        <v>12</v>
      </c>
      <c r="L116" s="168"/>
      <c r="M116" s="168">
        <v>33</v>
      </c>
    </row>
    <row r="117" spans="1:13" x14ac:dyDescent="0.3">
      <c r="A117" s="6" t="s">
        <v>123</v>
      </c>
      <c r="B117" s="168">
        <v>489</v>
      </c>
      <c r="C117" s="168">
        <v>0</v>
      </c>
      <c r="D117" s="168">
        <v>0</v>
      </c>
      <c r="E117" s="168">
        <v>0</v>
      </c>
      <c r="F117" s="168">
        <v>0</v>
      </c>
      <c r="G117" s="168">
        <v>43</v>
      </c>
      <c r="H117" s="168">
        <v>0</v>
      </c>
      <c r="I117" s="168">
        <v>0</v>
      </c>
      <c r="J117" s="168">
        <v>0</v>
      </c>
      <c r="K117" s="168">
        <v>6</v>
      </c>
      <c r="L117" s="168"/>
      <c r="M117" s="168">
        <v>17</v>
      </c>
    </row>
    <row r="118" spans="1:13" x14ac:dyDescent="0.3">
      <c r="A118" s="6" t="s">
        <v>124</v>
      </c>
      <c r="B118" s="168">
        <v>504</v>
      </c>
      <c r="C118" s="168">
        <v>25</v>
      </c>
      <c r="D118" s="168">
        <v>20</v>
      </c>
      <c r="E118" s="168">
        <v>0</v>
      </c>
      <c r="F118" s="168">
        <v>0</v>
      </c>
      <c r="G118" s="168">
        <v>6</v>
      </c>
      <c r="H118" s="168">
        <v>0</v>
      </c>
      <c r="I118" s="168">
        <v>0</v>
      </c>
      <c r="J118" s="168">
        <v>2</v>
      </c>
      <c r="K118" s="168">
        <v>64</v>
      </c>
      <c r="L118" s="168"/>
      <c r="M118" s="168">
        <v>47</v>
      </c>
    </row>
    <row r="119" spans="1:13" x14ac:dyDescent="0.3">
      <c r="A119" s="6" t="s">
        <v>125</v>
      </c>
      <c r="B119" s="168">
        <v>2801</v>
      </c>
      <c r="C119" s="168">
        <v>16</v>
      </c>
      <c r="D119" s="168">
        <v>12</v>
      </c>
      <c r="E119" s="168">
        <v>0</v>
      </c>
      <c r="F119" s="168">
        <v>0</v>
      </c>
      <c r="G119" s="168">
        <v>4</v>
      </c>
      <c r="H119" s="168">
        <v>0</v>
      </c>
      <c r="I119" s="168">
        <v>16</v>
      </c>
      <c r="J119" s="168">
        <v>0</v>
      </c>
      <c r="K119" s="168">
        <v>84</v>
      </c>
      <c r="L119" s="168"/>
      <c r="M119" s="168">
        <v>18</v>
      </c>
    </row>
    <row r="120" spans="1:13" x14ac:dyDescent="0.3">
      <c r="A120" s="6" t="s">
        <v>126</v>
      </c>
      <c r="B120" s="168">
        <v>1742</v>
      </c>
      <c r="C120" s="168">
        <v>474</v>
      </c>
      <c r="D120" s="168">
        <v>3</v>
      </c>
      <c r="E120" s="168">
        <v>0</v>
      </c>
      <c r="F120" s="168">
        <v>0</v>
      </c>
      <c r="G120" s="168">
        <v>17</v>
      </c>
      <c r="H120" s="168">
        <v>0</v>
      </c>
      <c r="I120" s="168">
        <v>0</v>
      </c>
      <c r="J120" s="168">
        <v>94</v>
      </c>
      <c r="K120" s="168">
        <v>345</v>
      </c>
      <c r="L120" s="168"/>
      <c r="M120" s="168">
        <v>672</v>
      </c>
    </row>
    <row r="121" spans="1:13" x14ac:dyDescent="0.3">
      <c r="A121" s="6" t="s">
        <v>127</v>
      </c>
      <c r="B121" s="168">
        <v>1427</v>
      </c>
      <c r="C121" s="168">
        <v>33</v>
      </c>
      <c r="D121" s="168">
        <v>0</v>
      </c>
      <c r="E121" s="168">
        <v>0</v>
      </c>
      <c r="F121" s="168">
        <v>0</v>
      </c>
      <c r="G121" s="168">
        <v>71</v>
      </c>
      <c r="H121" s="168">
        <v>0</v>
      </c>
      <c r="I121" s="168">
        <v>0</v>
      </c>
      <c r="J121" s="168">
        <v>12</v>
      </c>
      <c r="K121" s="168">
        <v>41</v>
      </c>
      <c r="L121" s="168"/>
      <c r="M121" s="168">
        <v>10</v>
      </c>
    </row>
    <row r="122" spans="1:13" x14ac:dyDescent="0.3">
      <c r="A122" s="6" t="s">
        <v>128</v>
      </c>
      <c r="B122" s="168">
        <v>1497</v>
      </c>
      <c r="C122" s="168">
        <v>164</v>
      </c>
      <c r="D122" s="168">
        <v>142</v>
      </c>
      <c r="E122" s="168">
        <v>0</v>
      </c>
      <c r="F122" s="168">
        <v>0</v>
      </c>
      <c r="G122" s="168">
        <v>26</v>
      </c>
      <c r="H122" s="168">
        <v>0</v>
      </c>
      <c r="I122" s="168">
        <v>14</v>
      </c>
      <c r="J122" s="168">
        <v>8</v>
      </c>
      <c r="K122" s="168">
        <v>12</v>
      </c>
      <c r="L122" s="168"/>
      <c r="M122" s="168">
        <v>46</v>
      </c>
    </row>
    <row r="123" spans="1:13" x14ac:dyDescent="0.3">
      <c r="A123" s="6" t="s">
        <v>129</v>
      </c>
      <c r="B123" s="168">
        <v>685</v>
      </c>
      <c r="C123" s="168">
        <v>146</v>
      </c>
      <c r="D123" s="168">
        <v>0</v>
      </c>
      <c r="E123" s="168">
        <v>0</v>
      </c>
      <c r="F123" s="168">
        <v>0</v>
      </c>
      <c r="G123" s="168">
        <v>16</v>
      </c>
      <c r="H123" s="168">
        <v>0</v>
      </c>
      <c r="I123" s="168">
        <v>0</v>
      </c>
      <c r="J123" s="168">
        <v>27</v>
      </c>
      <c r="K123" s="168">
        <v>27</v>
      </c>
      <c r="L123" s="168"/>
      <c r="M123" s="168">
        <v>89</v>
      </c>
    </row>
    <row r="124" spans="1:13" x14ac:dyDescent="0.3">
      <c r="A124" s="6" t="s">
        <v>130</v>
      </c>
      <c r="B124" s="168">
        <v>573</v>
      </c>
      <c r="C124" s="168">
        <v>3</v>
      </c>
      <c r="D124" s="168">
        <v>0</v>
      </c>
      <c r="E124" s="168">
        <v>0</v>
      </c>
      <c r="F124" s="168">
        <v>0</v>
      </c>
      <c r="G124" s="168">
        <v>16</v>
      </c>
      <c r="H124" s="168">
        <v>0</v>
      </c>
      <c r="I124" s="168">
        <v>0</v>
      </c>
      <c r="J124" s="168">
        <v>1</v>
      </c>
      <c r="K124" s="168">
        <v>0</v>
      </c>
      <c r="L124" s="168"/>
      <c r="M124" s="168">
        <v>0</v>
      </c>
    </row>
    <row r="125" spans="1:13" x14ac:dyDescent="0.3">
      <c r="A125" s="6" t="s">
        <v>131</v>
      </c>
      <c r="B125" s="168">
        <v>2314</v>
      </c>
      <c r="C125" s="168">
        <v>114</v>
      </c>
      <c r="D125" s="168">
        <v>0</v>
      </c>
      <c r="E125" s="168">
        <v>0</v>
      </c>
      <c r="F125" s="168">
        <v>0</v>
      </c>
      <c r="G125" s="168">
        <v>0</v>
      </c>
      <c r="H125" s="168">
        <v>0</v>
      </c>
      <c r="I125" s="168">
        <v>0</v>
      </c>
      <c r="J125" s="168">
        <v>0</v>
      </c>
      <c r="K125" s="168">
        <v>68</v>
      </c>
      <c r="L125" s="168"/>
      <c r="M125" s="168">
        <v>123</v>
      </c>
    </row>
    <row r="126" spans="1:13" x14ac:dyDescent="0.3">
      <c r="A126" s="6" t="s">
        <v>132</v>
      </c>
      <c r="B126" s="168">
        <v>2204</v>
      </c>
      <c r="C126" s="168">
        <v>3</v>
      </c>
      <c r="D126" s="168">
        <v>0</v>
      </c>
      <c r="E126" s="168">
        <v>2</v>
      </c>
      <c r="F126" s="168">
        <v>0</v>
      </c>
      <c r="G126" s="168">
        <v>28</v>
      </c>
      <c r="H126" s="168">
        <v>0</v>
      </c>
      <c r="I126" s="168">
        <v>2</v>
      </c>
      <c r="J126" s="168">
        <v>18</v>
      </c>
      <c r="K126" s="168">
        <v>4</v>
      </c>
      <c r="L126" s="168"/>
      <c r="M126" s="168">
        <v>4</v>
      </c>
    </row>
    <row r="127" spans="1:13" x14ac:dyDescent="0.3">
      <c r="A127" s="6" t="s">
        <v>133</v>
      </c>
      <c r="B127" s="168">
        <v>1510</v>
      </c>
      <c r="C127" s="168">
        <v>3232</v>
      </c>
      <c r="D127" s="168">
        <v>23</v>
      </c>
      <c r="E127" s="168">
        <v>128</v>
      </c>
      <c r="F127" s="168">
        <v>0</v>
      </c>
      <c r="G127" s="168">
        <v>127</v>
      </c>
      <c r="H127" s="168">
        <v>0</v>
      </c>
      <c r="I127" s="168">
        <v>52</v>
      </c>
      <c r="J127" s="168">
        <v>32</v>
      </c>
      <c r="K127" s="168">
        <v>93</v>
      </c>
      <c r="L127" s="168"/>
      <c r="M127" s="168">
        <v>75</v>
      </c>
    </row>
    <row r="128" spans="1:13" x14ac:dyDescent="0.3">
      <c r="A128" s="6" t="s">
        <v>134</v>
      </c>
      <c r="B128" s="168">
        <v>247</v>
      </c>
      <c r="C128" s="168">
        <v>34</v>
      </c>
      <c r="D128" s="168">
        <v>4</v>
      </c>
      <c r="E128" s="168">
        <v>0</v>
      </c>
      <c r="F128" s="168">
        <v>0</v>
      </c>
      <c r="G128" s="168">
        <v>0</v>
      </c>
      <c r="H128" s="168">
        <v>0</v>
      </c>
      <c r="I128" s="168">
        <v>1</v>
      </c>
      <c r="J128" s="168">
        <v>0</v>
      </c>
      <c r="K128" s="168">
        <v>7</v>
      </c>
      <c r="L128" s="168"/>
      <c r="M128" s="168">
        <v>7</v>
      </c>
    </row>
    <row r="129" spans="1:13" x14ac:dyDescent="0.3">
      <c r="A129" s="6" t="s">
        <v>135</v>
      </c>
      <c r="B129" s="168">
        <v>976</v>
      </c>
      <c r="C129" s="168">
        <v>86</v>
      </c>
      <c r="D129" s="168">
        <v>0</v>
      </c>
      <c r="E129" s="168">
        <v>0</v>
      </c>
      <c r="F129" s="168">
        <v>1</v>
      </c>
      <c r="G129" s="168">
        <v>3</v>
      </c>
      <c r="H129" s="168">
        <v>0</v>
      </c>
      <c r="I129" s="168">
        <v>0</v>
      </c>
      <c r="J129" s="168">
        <v>39</v>
      </c>
      <c r="K129" s="168">
        <v>27</v>
      </c>
      <c r="L129" s="168"/>
      <c r="M129" s="168">
        <v>28</v>
      </c>
    </row>
    <row r="130" spans="1:13" x14ac:dyDescent="0.3">
      <c r="A130" s="6" t="s">
        <v>136</v>
      </c>
      <c r="B130" s="168">
        <v>37794</v>
      </c>
      <c r="C130" s="168">
        <v>1458</v>
      </c>
      <c r="D130" s="168">
        <v>3521</v>
      </c>
      <c r="E130" s="168">
        <v>44</v>
      </c>
      <c r="F130" s="168">
        <v>0</v>
      </c>
      <c r="G130" s="168">
        <v>185</v>
      </c>
      <c r="H130" s="168">
        <v>0</v>
      </c>
      <c r="I130" s="168">
        <v>356</v>
      </c>
      <c r="J130" s="168">
        <v>305</v>
      </c>
      <c r="K130" s="168">
        <v>1167</v>
      </c>
      <c r="L130" s="168"/>
      <c r="M130" s="168">
        <v>1633</v>
      </c>
    </row>
    <row r="131" spans="1:13" x14ac:dyDescent="0.3">
      <c r="A131" s="6" t="s">
        <v>137</v>
      </c>
      <c r="B131" s="168">
        <v>2268</v>
      </c>
      <c r="C131" s="168">
        <v>540</v>
      </c>
      <c r="D131" s="168">
        <v>0</v>
      </c>
      <c r="E131" s="168">
        <v>0</v>
      </c>
      <c r="F131" s="168">
        <v>0</v>
      </c>
      <c r="G131" s="168">
        <v>23</v>
      </c>
      <c r="H131" s="168">
        <v>0</v>
      </c>
      <c r="I131" s="168">
        <v>0</v>
      </c>
      <c r="J131" s="168">
        <v>4</v>
      </c>
      <c r="K131" s="168">
        <v>43</v>
      </c>
      <c r="L131" s="168"/>
      <c r="M131" s="168">
        <v>76</v>
      </c>
    </row>
    <row r="132" spans="1:13" x14ac:dyDescent="0.3">
      <c r="A132" s="6" t="s">
        <v>138</v>
      </c>
      <c r="B132" s="168">
        <v>24721</v>
      </c>
      <c r="C132" s="168">
        <v>813</v>
      </c>
      <c r="D132" s="168">
        <v>98</v>
      </c>
      <c r="E132" s="168">
        <v>20</v>
      </c>
      <c r="F132" s="168">
        <v>0</v>
      </c>
      <c r="G132" s="168">
        <v>234</v>
      </c>
      <c r="H132" s="168">
        <v>0</v>
      </c>
      <c r="I132" s="168">
        <v>74</v>
      </c>
      <c r="J132" s="168">
        <v>519</v>
      </c>
      <c r="K132" s="168">
        <v>828</v>
      </c>
      <c r="L132" s="168"/>
      <c r="M132" s="168">
        <v>964</v>
      </c>
    </row>
    <row r="133" spans="1:13" x14ac:dyDescent="0.3">
      <c r="A133" s="6" t="s">
        <v>139</v>
      </c>
      <c r="B133" s="168">
        <v>2574</v>
      </c>
      <c r="C133" s="168">
        <v>6655</v>
      </c>
      <c r="D133" s="168">
        <v>0</v>
      </c>
      <c r="E133" s="168">
        <v>0</v>
      </c>
      <c r="F133" s="168">
        <v>0</v>
      </c>
      <c r="G133" s="168">
        <v>8</v>
      </c>
      <c r="H133" s="168">
        <v>0</v>
      </c>
      <c r="I133" s="168">
        <v>0</v>
      </c>
      <c r="J133" s="168">
        <v>92</v>
      </c>
      <c r="K133" s="168">
        <v>410</v>
      </c>
      <c r="L133" s="168"/>
      <c r="M133" s="168">
        <v>427</v>
      </c>
    </row>
    <row r="134" spans="1:13" x14ac:dyDescent="0.3">
      <c r="A134" s="6" t="s">
        <v>140</v>
      </c>
      <c r="B134" s="168">
        <v>1227</v>
      </c>
      <c r="C134" s="168">
        <v>39</v>
      </c>
      <c r="D134" s="168">
        <v>0</v>
      </c>
      <c r="E134" s="168">
        <v>0</v>
      </c>
      <c r="F134" s="168">
        <v>0</v>
      </c>
      <c r="G134" s="168">
        <v>0</v>
      </c>
      <c r="H134" s="168">
        <v>0</v>
      </c>
      <c r="I134" s="168">
        <v>0</v>
      </c>
      <c r="J134" s="168">
        <v>25</v>
      </c>
      <c r="K134" s="168">
        <v>20</v>
      </c>
      <c r="L134" s="168"/>
      <c r="M134" s="168">
        <v>15</v>
      </c>
    </row>
    <row r="135" spans="1:13" x14ac:dyDescent="0.3">
      <c r="A135" s="6" t="s">
        <v>141</v>
      </c>
      <c r="B135" s="168">
        <v>850</v>
      </c>
      <c r="C135" s="168">
        <v>0</v>
      </c>
      <c r="D135" s="168">
        <v>0</v>
      </c>
      <c r="E135" s="168">
        <v>6</v>
      </c>
      <c r="F135" s="168">
        <v>0</v>
      </c>
      <c r="G135" s="168">
        <v>19</v>
      </c>
      <c r="H135" s="168">
        <v>0</v>
      </c>
      <c r="I135" s="168">
        <v>0</v>
      </c>
      <c r="J135" s="168">
        <v>0</v>
      </c>
      <c r="K135" s="168">
        <v>0</v>
      </c>
      <c r="L135" s="168"/>
      <c r="M135" s="168">
        <v>51</v>
      </c>
    </row>
    <row r="136" spans="1:13" x14ac:dyDescent="0.3">
      <c r="A136" s="6" t="s">
        <v>142</v>
      </c>
      <c r="B136" s="168">
        <v>255</v>
      </c>
      <c r="C136" s="168">
        <v>28</v>
      </c>
      <c r="D136" s="168">
        <v>0</v>
      </c>
      <c r="E136" s="168">
        <v>0</v>
      </c>
      <c r="F136" s="168">
        <v>0</v>
      </c>
      <c r="G136" s="168">
        <v>7</v>
      </c>
      <c r="H136" s="168">
        <v>0</v>
      </c>
      <c r="I136" s="168">
        <v>6</v>
      </c>
      <c r="J136" s="168">
        <v>0</v>
      </c>
      <c r="K136" s="168">
        <v>25</v>
      </c>
      <c r="L136" s="168"/>
      <c r="M136" s="168">
        <v>25</v>
      </c>
    </row>
    <row r="137" spans="1:13" x14ac:dyDescent="0.3">
      <c r="A137" s="6" t="s">
        <v>143</v>
      </c>
      <c r="B137" s="168">
        <v>1558</v>
      </c>
      <c r="C137" s="168">
        <v>64</v>
      </c>
      <c r="D137" s="168">
        <v>0</v>
      </c>
      <c r="E137" s="168">
        <v>0</v>
      </c>
      <c r="F137" s="168">
        <v>0</v>
      </c>
      <c r="G137" s="168">
        <v>19</v>
      </c>
      <c r="H137" s="168">
        <v>5</v>
      </c>
      <c r="I137" s="168">
        <v>0</v>
      </c>
      <c r="J137" s="168">
        <v>5</v>
      </c>
      <c r="K137" s="168">
        <v>51</v>
      </c>
      <c r="L137" s="168"/>
      <c r="M137" s="168">
        <v>20</v>
      </c>
    </row>
    <row r="138" spans="1:13" x14ac:dyDescent="0.3">
      <c r="A138" s="6" t="s">
        <v>144</v>
      </c>
      <c r="B138" s="168">
        <v>1242</v>
      </c>
      <c r="C138" s="168">
        <v>14</v>
      </c>
      <c r="D138" s="168">
        <v>0</v>
      </c>
      <c r="E138" s="168">
        <v>0</v>
      </c>
      <c r="F138" s="168">
        <v>0</v>
      </c>
      <c r="G138" s="168">
        <v>15</v>
      </c>
      <c r="H138" s="168">
        <v>0</v>
      </c>
      <c r="I138" s="168">
        <v>0</v>
      </c>
      <c r="J138" s="168">
        <v>0</v>
      </c>
      <c r="K138" s="168">
        <v>4</v>
      </c>
      <c r="L138" s="168"/>
      <c r="M138" s="168">
        <v>7</v>
      </c>
    </row>
    <row r="139" spans="1:13" x14ac:dyDescent="0.3">
      <c r="A139" s="6" t="s">
        <v>145</v>
      </c>
      <c r="B139" s="168">
        <v>503</v>
      </c>
      <c r="C139" s="168">
        <v>8</v>
      </c>
      <c r="D139" s="168">
        <v>0</v>
      </c>
      <c r="E139" s="168">
        <v>0</v>
      </c>
      <c r="F139" s="168">
        <v>0</v>
      </c>
      <c r="G139" s="168">
        <v>9</v>
      </c>
      <c r="H139" s="168">
        <v>0</v>
      </c>
      <c r="I139" s="168">
        <v>0</v>
      </c>
      <c r="J139" s="168">
        <v>23</v>
      </c>
      <c r="K139" s="168">
        <v>2</v>
      </c>
      <c r="L139" s="168"/>
      <c r="M139" s="168">
        <v>0</v>
      </c>
    </row>
    <row r="140" spans="1:13" x14ac:dyDescent="0.3">
      <c r="A140" s="6" t="s">
        <v>146</v>
      </c>
      <c r="B140" s="168">
        <v>3459</v>
      </c>
      <c r="C140" s="168">
        <v>151</v>
      </c>
      <c r="D140" s="168">
        <v>0</v>
      </c>
      <c r="E140" s="168">
        <v>0</v>
      </c>
      <c r="F140" s="168">
        <v>0</v>
      </c>
      <c r="G140" s="168">
        <v>51</v>
      </c>
      <c r="H140" s="168">
        <v>0</v>
      </c>
      <c r="I140" s="168">
        <v>0</v>
      </c>
      <c r="J140" s="168">
        <v>4</v>
      </c>
      <c r="K140" s="168">
        <v>5</v>
      </c>
      <c r="L140" s="168"/>
      <c r="M140" s="168">
        <v>5</v>
      </c>
    </row>
    <row r="141" spans="1:13" x14ac:dyDescent="0.3">
      <c r="A141" s="6" t="s">
        <v>147</v>
      </c>
      <c r="B141" s="168">
        <v>2104</v>
      </c>
      <c r="C141" s="168">
        <v>128</v>
      </c>
      <c r="D141" s="168">
        <v>31</v>
      </c>
      <c r="E141" s="168">
        <v>8</v>
      </c>
      <c r="F141" s="168">
        <v>0</v>
      </c>
      <c r="G141" s="168">
        <v>80</v>
      </c>
      <c r="H141" s="168">
        <v>0</v>
      </c>
      <c r="I141" s="168">
        <v>0</v>
      </c>
      <c r="J141" s="168">
        <v>22</v>
      </c>
      <c r="K141" s="168">
        <v>81</v>
      </c>
      <c r="L141" s="168"/>
      <c r="M141" s="168">
        <v>88</v>
      </c>
    </row>
    <row r="142" spans="1:13" x14ac:dyDescent="0.3">
      <c r="A142" s="6" t="s">
        <v>148</v>
      </c>
      <c r="B142" s="168">
        <v>2072</v>
      </c>
      <c r="C142" s="168">
        <v>17</v>
      </c>
      <c r="D142" s="168">
        <v>0</v>
      </c>
      <c r="E142" s="168">
        <v>5</v>
      </c>
      <c r="F142" s="168">
        <v>0</v>
      </c>
      <c r="G142" s="168">
        <v>18</v>
      </c>
      <c r="H142" s="168">
        <v>0</v>
      </c>
      <c r="I142" s="168">
        <v>0</v>
      </c>
      <c r="J142" s="168">
        <v>12</v>
      </c>
      <c r="K142" s="168">
        <v>57</v>
      </c>
      <c r="L142" s="168"/>
      <c r="M142" s="168">
        <v>47</v>
      </c>
    </row>
    <row r="143" spans="1:13" x14ac:dyDescent="0.3">
      <c r="A143" s="6" t="s">
        <v>149</v>
      </c>
      <c r="B143" s="168">
        <v>283</v>
      </c>
      <c r="C143" s="168">
        <v>15</v>
      </c>
      <c r="D143" s="168">
        <v>0</v>
      </c>
      <c r="E143" s="168">
        <v>0</v>
      </c>
      <c r="F143" s="168">
        <v>0</v>
      </c>
      <c r="G143" s="168">
        <v>0</v>
      </c>
      <c r="H143" s="168">
        <v>5</v>
      </c>
      <c r="I143" s="168">
        <v>0</v>
      </c>
      <c r="J143" s="168">
        <v>2</v>
      </c>
      <c r="K143" s="168">
        <v>52</v>
      </c>
      <c r="L143" s="168"/>
      <c r="M143" s="168">
        <v>53</v>
      </c>
    </row>
    <row r="144" spans="1:13" x14ac:dyDescent="0.3">
      <c r="A144" s="6" t="s">
        <v>150</v>
      </c>
      <c r="B144" s="168">
        <v>1577</v>
      </c>
      <c r="C144" s="168">
        <v>53</v>
      </c>
      <c r="D144" s="168">
        <v>43</v>
      </c>
      <c r="E144" s="168">
        <v>0</v>
      </c>
      <c r="F144" s="168">
        <v>0</v>
      </c>
      <c r="G144" s="168">
        <v>7</v>
      </c>
      <c r="H144" s="168">
        <v>0</v>
      </c>
      <c r="I144" s="168">
        <v>16</v>
      </c>
      <c r="J144" s="168">
        <v>59</v>
      </c>
      <c r="K144" s="168">
        <v>12</v>
      </c>
      <c r="L144" s="168"/>
      <c r="M144" s="168">
        <v>28</v>
      </c>
    </row>
    <row r="145" spans="1:13" x14ac:dyDescent="0.3">
      <c r="A145" s="6" t="s">
        <v>151</v>
      </c>
      <c r="B145" s="168">
        <v>258</v>
      </c>
      <c r="C145" s="168">
        <v>1</v>
      </c>
      <c r="D145" s="168">
        <v>0</v>
      </c>
      <c r="E145" s="168">
        <v>3</v>
      </c>
      <c r="F145" s="168">
        <v>1</v>
      </c>
      <c r="G145" s="168">
        <v>1</v>
      </c>
      <c r="H145" s="168">
        <v>0</v>
      </c>
      <c r="I145" s="168">
        <v>0</v>
      </c>
      <c r="J145" s="168">
        <v>1</v>
      </c>
      <c r="K145" s="168">
        <v>12</v>
      </c>
      <c r="L145" s="168"/>
      <c r="M145" s="168">
        <v>14</v>
      </c>
    </row>
    <row r="146" spans="1:13" x14ac:dyDescent="0.3">
      <c r="A146" s="6" t="s">
        <v>152</v>
      </c>
      <c r="B146" s="168">
        <v>3284</v>
      </c>
      <c r="C146" s="168">
        <v>125</v>
      </c>
      <c r="D146" s="168">
        <v>0</v>
      </c>
      <c r="E146" s="168">
        <v>26</v>
      </c>
      <c r="F146" s="168">
        <v>8</v>
      </c>
      <c r="G146" s="168">
        <v>51</v>
      </c>
      <c r="H146" s="168">
        <v>0</v>
      </c>
      <c r="I146" s="168">
        <v>0</v>
      </c>
      <c r="J146" s="168">
        <v>21</v>
      </c>
      <c r="K146" s="168">
        <v>0</v>
      </c>
      <c r="L146" s="168"/>
      <c r="M146" s="168">
        <v>195</v>
      </c>
    </row>
    <row r="147" spans="1:13" x14ac:dyDescent="0.3">
      <c r="A147" s="6" t="s">
        <v>153</v>
      </c>
      <c r="B147" s="168">
        <v>1464</v>
      </c>
      <c r="C147" s="168">
        <v>60</v>
      </c>
      <c r="D147" s="168">
        <v>0</v>
      </c>
      <c r="E147" s="168">
        <v>20</v>
      </c>
      <c r="F147" s="168">
        <v>0</v>
      </c>
      <c r="G147" s="168">
        <v>34</v>
      </c>
      <c r="H147" s="168">
        <v>0</v>
      </c>
      <c r="I147" s="168">
        <v>7</v>
      </c>
      <c r="J147" s="168">
        <v>14</v>
      </c>
      <c r="K147" s="168">
        <v>27</v>
      </c>
      <c r="L147" s="168"/>
      <c r="M147" s="168">
        <v>48</v>
      </c>
    </row>
    <row r="148" spans="1:13" x14ac:dyDescent="0.3">
      <c r="A148" s="6" t="s">
        <v>154</v>
      </c>
      <c r="B148" s="168">
        <v>521</v>
      </c>
      <c r="C148" s="168">
        <v>57</v>
      </c>
      <c r="D148" s="168">
        <v>4</v>
      </c>
      <c r="E148" s="168">
        <v>2</v>
      </c>
      <c r="F148" s="168">
        <v>0</v>
      </c>
      <c r="G148" s="168">
        <v>10</v>
      </c>
      <c r="H148" s="168">
        <v>0</v>
      </c>
      <c r="I148" s="168">
        <v>3</v>
      </c>
      <c r="J148" s="168">
        <v>25</v>
      </c>
      <c r="K148" s="168">
        <v>19</v>
      </c>
      <c r="L148" s="168"/>
      <c r="M148" s="168">
        <v>18</v>
      </c>
    </row>
    <row r="149" spans="1:13" x14ac:dyDescent="0.3">
      <c r="A149" s="6" t="s">
        <v>155</v>
      </c>
      <c r="B149" s="168">
        <v>1749</v>
      </c>
      <c r="C149" s="168">
        <v>102</v>
      </c>
      <c r="D149" s="168">
        <v>0</v>
      </c>
      <c r="E149" s="168">
        <v>32</v>
      </c>
      <c r="F149" s="168">
        <v>0</v>
      </c>
      <c r="G149" s="168">
        <v>10</v>
      </c>
      <c r="H149" s="168">
        <v>0</v>
      </c>
      <c r="I149" s="168">
        <v>0</v>
      </c>
      <c r="J149" s="168">
        <v>63</v>
      </c>
      <c r="K149" s="168">
        <v>41</v>
      </c>
      <c r="L149" s="168"/>
      <c r="M149" s="168">
        <v>59</v>
      </c>
    </row>
    <row r="150" spans="1:13" x14ac:dyDescent="0.3">
      <c r="A150" s="6" t="s">
        <v>156</v>
      </c>
      <c r="B150" s="168">
        <v>107415</v>
      </c>
      <c r="C150" s="168">
        <v>53428</v>
      </c>
      <c r="D150" s="168">
        <v>4368</v>
      </c>
      <c r="E150" s="168">
        <v>275</v>
      </c>
      <c r="F150" s="168">
        <v>48</v>
      </c>
      <c r="G150" s="168">
        <v>856</v>
      </c>
      <c r="H150" s="168">
        <v>836</v>
      </c>
      <c r="I150" s="168">
        <v>802</v>
      </c>
      <c r="J150" s="168">
        <v>3405</v>
      </c>
      <c r="K150" s="168">
        <v>9855</v>
      </c>
      <c r="L150" s="168"/>
      <c r="M150" s="168">
        <v>13718</v>
      </c>
    </row>
    <row r="151" spans="1:13" x14ac:dyDescent="0.3">
      <c r="A151" s="6" t="s">
        <v>157</v>
      </c>
      <c r="B151" s="168">
        <v>6792</v>
      </c>
      <c r="C151" s="168">
        <v>13</v>
      </c>
      <c r="D151" s="168">
        <v>10</v>
      </c>
      <c r="E151" s="168">
        <v>0</v>
      </c>
      <c r="F151" s="168">
        <v>0</v>
      </c>
      <c r="G151" s="168">
        <v>128</v>
      </c>
      <c r="H151" s="168">
        <v>0</v>
      </c>
      <c r="I151" s="168">
        <v>0</v>
      </c>
      <c r="J151" s="168">
        <v>16</v>
      </c>
      <c r="K151" s="168">
        <v>57</v>
      </c>
      <c r="L151" s="168"/>
      <c r="M151" s="168">
        <v>31</v>
      </c>
    </row>
    <row r="152" spans="1:13" x14ac:dyDescent="0.3">
      <c r="A152" s="6" t="s">
        <v>158</v>
      </c>
      <c r="B152" s="168">
        <v>926</v>
      </c>
      <c r="C152" s="168">
        <v>32</v>
      </c>
      <c r="D152" s="168">
        <v>0</v>
      </c>
      <c r="E152" s="168">
        <v>0</v>
      </c>
      <c r="F152" s="168">
        <v>0</v>
      </c>
      <c r="G152" s="168">
        <v>0</v>
      </c>
      <c r="H152" s="168">
        <v>0</v>
      </c>
      <c r="I152" s="168">
        <v>0</v>
      </c>
      <c r="J152" s="168">
        <v>10</v>
      </c>
      <c r="K152" s="168">
        <v>7</v>
      </c>
      <c r="L152" s="168"/>
      <c r="M152" s="168">
        <v>7</v>
      </c>
    </row>
    <row r="153" spans="1:13" x14ac:dyDescent="0.3">
      <c r="A153" s="6" t="s">
        <v>159</v>
      </c>
      <c r="B153" s="168">
        <v>101413</v>
      </c>
      <c r="C153" s="168">
        <v>39418</v>
      </c>
      <c r="D153" s="168">
        <v>4529</v>
      </c>
      <c r="E153" s="168">
        <v>771</v>
      </c>
      <c r="F153" s="168">
        <v>588</v>
      </c>
      <c r="G153" s="168">
        <v>1258</v>
      </c>
      <c r="H153" s="168">
        <v>887</v>
      </c>
      <c r="I153" s="168">
        <v>2180</v>
      </c>
      <c r="J153" s="168">
        <v>4692</v>
      </c>
      <c r="K153" s="168">
        <v>12146</v>
      </c>
      <c r="L153" s="168"/>
      <c r="M153" s="168">
        <v>19946</v>
      </c>
    </row>
    <row r="154" spans="1:13" x14ac:dyDescent="0.3">
      <c r="A154" s="6" t="s">
        <v>160</v>
      </c>
      <c r="B154" s="168">
        <v>37761</v>
      </c>
      <c r="C154" s="168">
        <v>4037</v>
      </c>
      <c r="D154" s="168">
        <v>869</v>
      </c>
      <c r="E154" s="168">
        <v>49</v>
      </c>
      <c r="F154" s="168">
        <v>0</v>
      </c>
      <c r="G154" s="168">
        <v>296</v>
      </c>
      <c r="H154" s="168">
        <v>18</v>
      </c>
      <c r="I154" s="168">
        <v>125</v>
      </c>
      <c r="J154" s="168">
        <v>984</v>
      </c>
      <c r="K154" s="168">
        <v>3586</v>
      </c>
      <c r="L154" s="168"/>
      <c r="M154" s="168">
        <v>4522</v>
      </c>
    </row>
    <row r="155" spans="1:13" x14ac:dyDescent="0.3">
      <c r="A155" s="6" t="s">
        <v>161</v>
      </c>
      <c r="B155" s="168">
        <v>1748</v>
      </c>
      <c r="C155" s="168">
        <v>513</v>
      </c>
      <c r="D155" s="168">
        <v>0</v>
      </c>
      <c r="E155" s="168">
        <v>14</v>
      </c>
      <c r="F155" s="168">
        <v>24</v>
      </c>
      <c r="G155" s="168">
        <v>245</v>
      </c>
      <c r="H155" s="168">
        <v>0</v>
      </c>
      <c r="I155" s="168">
        <v>0</v>
      </c>
      <c r="J155" s="168">
        <v>0</v>
      </c>
      <c r="K155" s="168">
        <v>78</v>
      </c>
      <c r="L155" s="168"/>
      <c r="M155" s="168">
        <v>120</v>
      </c>
    </row>
    <row r="156" spans="1:13" x14ac:dyDescent="0.3">
      <c r="A156" s="6" t="s">
        <v>162</v>
      </c>
      <c r="B156" s="168">
        <v>9416</v>
      </c>
      <c r="C156" s="168">
        <v>97</v>
      </c>
      <c r="D156" s="168">
        <v>40</v>
      </c>
      <c r="E156" s="168">
        <v>5</v>
      </c>
      <c r="F156" s="168">
        <v>15</v>
      </c>
      <c r="G156" s="168">
        <v>59</v>
      </c>
      <c r="H156" s="168">
        <v>17</v>
      </c>
      <c r="I156" s="168">
        <v>58</v>
      </c>
      <c r="J156" s="168">
        <v>51</v>
      </c>
      <c r="K156" s="168">
        <v>302</v>
      </c>
      <c r="L156" s="168"/>
      <c r="M156" s="168">
        <v>253</v>
      </c>
    </row>
    <row r="157" spans="1:13" x14ac:dyDescent="0.3">
      <c r="A157" s="6" t="s">
        <v>163</v>
      </c>
      <c r="B157" s="168">
        <v>893</v>
      </c>
      <c r="C157" s="168">
        <v>0</v>
      </c>
      <c r="D157" s="168">
        <v>0</v>
      </c>
      <c r="E157" s="168">
        <v>3</v>
      </c>
      <c r="F157" s="168">
        <v>0</v>
      </c>
      <c r="G157" s="168">
        <v>25</v>
      </c>
      <c r="H157" s="168">
        <v>0</v>
      </c>
      <c r="I157" s="168">
        <v>0</v>
      </c>
      <c r="J157" s="168">
        <v>0</v>
      </c>
      <c r="K157" s="168">
        <v>0</v>
      </c>
      <c r="L157" s="168"/>
      <c r="M157" s="168">
        <v>0</v>
      </c>
    </row>
    <row r="158" spans="1:13" x14ac:dyDescent="0.3">
      <c r="A158" s="6" t="s">
        <v>164</v>
      </c>
      <c r="B158" s="168">
        <v>7926</v>
      </c>
      <c r="C158" s="168">
        <v>1292</v>
      </c>
      <c r="D158" s="168">
        <v>508</v>
      </c>
      <c r="E158" s="168">
        <v>7</v>
      </c>
      <c r="F158" s="168">
        <v>4</v>
      </c>
      <c r="G158" s="168">
        <v>70</v>
      </c>
      <c r="H158" s="168">
        <v>7</v>
      </c>
      <c r="I158" s="168">
        <v>196</v>
      </c>
      <c r="J158" s="168">
        <v>135</v>
      </c>
      <c r="K158" s="168">
        <v>856</v>
      </c>
      <c r="L158" s="168"/>
      <c r="M158" s="168">
        <v>1250</v>
      </c>
    </row>
    <row r="159" spans="1:13" x14ac:dyDescent="0.3">
      <c r="A159" s="6" t="s">
        <v>165</v>
      </c>
      <c r="B159" s="168">
        <v>36456</v>
      </c>
      <c r="C159" s="168">
        <v>5028</v>
      </c>
      <c r="D159" s="168">
        <v>7057</v>
      </c>
      <c r="E159" s="168">
        <v>35</v>
      </c>
      <c r="F159" s="168">
        <v>37</v>
      </c>
      <c r="G159" s="168">
        <v>220</v>
      </c>
      <c r="H159" s="168">
        <v>4</v>
      </c>
      <c r="I159" s="168">
        <v>479</v>
      </c>
      <c r="J159" s="168">
        <v>194</v>
      </c>
      <c r="K159" s="168">
        <v>1660</v>
      </c>
      <c r="L159" s="168"/>
      <c r="M159" s="168">
        <v>2050</v>
      </c>
    </row>
    <row r="160" spans="1:13" x14ac:dyDescent="0.3">
      <c r="A160" s="6" t="s">
        <v>166</v>
      </c>
      <c r="B160" s="168">
        <v>1101</v>
      </c>
      <c r="C160" s="168">
        <v>3</v>
      </c>
      <c r="D160" s="168">
        <v>0</v>
      </c>
      <c r="E160" s="168">
        <v>1</v>
      </c>
      <c r="F160" s="168">
        <v>0</v>
      </c>
      <c r="G160" s="168">
        <v>4</v>
      </c>
      <c r="H160" s="168">
        <v>0</v>
      </c>
      <c r="I160" s="168">
        <v>0</v>
      </c>
      <c r="J160" s="168">
        <v>0</v>
      </c>
      <c r="K160" s="168">
        <v>115</v>
      </c>
      <c r="L160" s="168"/>
      <c r="M160" s="168">
        <v>116</v>
      </c>
    </row>
    <row r="161" spans="1:13" x14ac:dyDescent="0.3">
      <c r="A161" s="6" t="s">
        <v>167</v>
      </c>
      <c r="B161" s="168">
        <v>31162</v>
      </c>
      <c r="C161" s="168">
        <v>7274</v>
      </c>
      <c r="D161" s="168">
        <v>172</v>
      </c>
      <c r="E161" s="168">
        <v>207</v>
      </c>
      <c r="F161" s="168">
        <v>0</v>
      </c>
      <c r="G161" s="168">
        <v>377</v>
      </c>
      <c r="H161" s="168">
        <v>15</v>
      </c>
      <c r="I161" s="168">
        <v>48</v>
      </c>
      <c r="J161" s="168">
        <v>1402</v>
      </c>
      <c r="K161" s="168">
        <v>1817</v>
      </c>
      <c r="L161" s="168"/>
      <c r="M161" s="168">
        <v>4111</v>
      </c>
    </row>
    <row r="162" spans="1:13" x14ac:dyDescent="0.3">
      <c r="A162" s="6" t="s">
        <v>168</v>
      </c>
      <c r="B162" s="168">
        <v>29953</v>
      </c>
      <c r="C162" s="168">
        <v>1255</v>
      </c>
      <c r="D162" s="168">
        <v>518</v>
      </c>
      <c r="E162" s="168">
        <v>18</v>
      </c>
      <c r="F162" s="168">
        <v>0</v>
      </c>
      <c r="G162" s="168">
        <v>230</v>
      </c>
      <c r="H162" s="168">
        <v>9</v>
      </c>
      <c r="I162" s="168">
        <v>245</v>
      </c>
      <c r="J162" s="168">
        <v>421</v>
      </c>
      <c r="K162" s="168">
        <v>2318</v>
      </c>
      <c r="L162" s="168"/>
      <c r="M162" s="168">
        <v>3529</v>
      </c>
    </row>
    <row r="163" spans="1:13" x14ac:dyDescent="0.3">
      <c r="A163" s="6" t="s">
        <v>169</v>
      </c>
      <c r="B163" s="168">
        <v>3653</v>
      </c>
      <c r="C163" s="168">
        <v>436</v>
      </c>
      <c r="D163" s="168">
        <v>24</v>
      </c>
      <c r="E163" s="168">
        <v>15</v>
      </c>
      <c r="F163" s="168">
        <v>0</v>
      </c>
      <c r="G163" s="168">
        <v>16</v>
      </c>
      <c r="H163" s="168">
        <v>0</v>
      </c>
      <c r="I163" s="168">
        <v>0</v>
      </c>
      <c r="J163" s="168">
        <v>60</v>
      </c>
      <c r="K163" s="168">
        <v>332</v>
      </c>
      <c r="L163" s="168"/>
      <c r="M163" s="168">
        <v>352</v>
      </c>
    </row>
    <row r="164" spans="1:13" x14ac:dyDescent="0.3">
      <c r="A164" s="6" t="s">
        <v>170</v>
      </c>
      <c r="B164" s="168">
        <v>393</v>
      </c>
      <c r="C164" s="168">
        <v>0</v>
      </c>
      <c r="D164" s="168">
        <v>0</v>
      </c>
      <c r="E164" s="168">
        <v>0</v>
      </c>
      <c r="F164" s="168">
        <v>0</v>
      </c>
      <c r="G164" s="168">
        <v>6</v>
      </c>
      <c r="H164" s="168">
        <v>0</v>
      </c>
      <c r="I164" s="168">
        <v>0</v>
      </c>
      <c r="J164" s="168">
        <v>0</v>
      </c>
      <c r="K164" s="168">
        <v>2</v>
      </c>
      <c r="L164" s="168"/>
      <c r="M164" s="168">
        <v>0</v>
      </c>
    </row>
    <row r="165" spans="1:13" x14ac:dyDescent="0.3">
      <c r="A165" s="6" t="s">
        <v>171</v>
      </c>
      <c r="B165" s="168">
        <v>1289</v>
      </c>
      <c r="C165" s="168">
        <v>54</v>
      </c>
      <c r="D165" s="168">
        <v>0</v>
      </c>
      <c r="E165" s="168">
        <v>0</v>
      </c>
      <c r="F165" s="168">
        <v>0</v>
      </c>
      <c r="G165" s="168">
        <v>28</v>
      </c>
      <c r="H165" s="168">
        <v>0</v>
      </c>
      <c r="I165" s="168">
        <v>0</v>
      </c>
      <c r="J165" s="168">
        <v>361</v>
      </c>
      <c r="K165" s="168">
        <v>24</v>
      </c>
      <c r="L165" s="168"/>
      <c r="M165" s="168">
        <v>24</v>
      </c>
    </row>
    <row r="166" spans="1:13" x14ac:dyDescent="0.3">
      <c r="A166" s="6" t="s">
        <v>172</v>
      </c>
      <c r="B166" s="168">
        <v>50</v>
      </c>
      <c r="C166" s="168">
        <v>0</v>
      </c>
      <c r="D166" s="168">
        <v>0</v>
      </c>
      <c r="E166" s="168">
        <v>0</v>
      </c>
      <c r="F166" s="168">
        <v>1</v>
      </c>
      <c r="G166" s="168">
        <v>1</v>
      </c>
      <c r="H166" s="168">
        <v>0</v>
      </c>
      <c r="I166" s="168">
        <v>0</v>
      </c>
      <c r="J166" s="168">
        <v>2</v>
      </c>
      <c r="K166" s="168">
        <v>3</v>
      </c>
      <c r="L166" s="168"/>
      <c r="M166" s="168">
        <v>1</v>
      </c>
    </row>
    <row r="167" spans="1:13" x14ac:dyDescent="0.3">
      <c r="A167" s="6" t="s">
        <v>173</v>
      </c>
      <c r="B167" s="168">
        <v>3730</v>
      </c>
      <c r="C167" s="168">
        <v>4689</v>
      </c>
      <c r="D167" s="168">
        <v>0</v>
      </c>
      <c r="E167" s="168">
        <v>0</v>
      </c>
      <c r="F167" s="168">
        <v>0</v>
      </c>
      <c r="G167" s="168">
        <v>25</v>
      </c>
      <c r="H167" s="168">
        <v>0</v>
      </c>
      <c r="I167" s="168">
        <v>0</v>
      </c>
      <c r="J167" s="168">
        <v>35</v>
      </c>
      <c r="K167" s="168">
        <v>165</v>
      </c>
      <c r="L167" s="168"/>
      <c r="M167" s="168">
        <v>176</v>
      </c>
    </row>
    <row r="168" spans="1:13" x14ac:dyDescent="0.3">
      <c r="A168" s="6" t="s">
        <v>174</v>
      </c>
      <c r="B168" s="168">
        <v>1540</v>
      </c>
      <c r="C168" s="168">
        <v>188</v>
      </c>
      <c r="D168" s="168">
        <v>1</v>
      </c>
      <c r="E168" s="168">
        <v>0</v>
      </c>
      <c r="F168" s="168">
        <v>0</v>
      </c>
      <c r="G168" s="168">
        <v>19</v>
      </c>
      <c r="H168" s="168">
        <v>0</v>
      </c>
      <c r="I168" s="168">
        <v>2</v>
      </c>
      <c r="J168" s="168">
        <v>57</v>
      </c>
      <c r="K168" s="168">
        <v>20</v>
      </c>
      <c r="L168" s="168"/>
      <c r="M168" s="168">
        <v>24</v>
      </c>
    </row>
    <row r="169" spans="1:13" x14ac:dyDescent="0.3">
      <c r="A169" s="6" t="s">
        <v>175</v>
      </c>
      <c r="B169" s="168">
        <v>833</v>
      </c>
      <c r="C169" s="168">
        <v>0</v>
      </c>
      <c r="D169" s="168">
        <v>0</v>
      </c>
      <c r="E169" s="168">
        <v>0</v>
      </c>
      <c r="F169" s="168">
        <v>0</v>
      </c>
      <c r="G169" s="168">
        <v>14</v>
      </c>
      <c r="H169" s="168">
        <v>0</v>
      </c>
      <c r="I169" s="168">
        <v>0</v>
      </c>
      <c r="J169" s="168">
        <v>0</v>
      </c>
      <c r="K169" s="168">
        <v>21</v>
      </c>
      <c r="L169" s="168"/>
      <c r="M169" s="168">
        <v>5</v>
      </c>
    </row>
    <row r="170" spans="1:13" x14ac:dyDescent="0.3">
      <c r="A170" s="6" t="s">
        <v>176</v>
      </c>
      <c r="B170" s="168">
        <v>1709</v>
      </c>
      <c r="C170" s="168">
        <v>50</v>
      </c>
      <c r="D170" s="168">
        <v>12</v>
      </c>
      <c r="E170" s="168">
        <v>1</v>
      </c>
      <c r="F170" s="168">
        <v>0</v>
      </c>
      <c r="G170" s="168">
        <v>14</v>
      </c>
      <c r="H170" s="168">
        <v>0</v>
      </c>
      <c r="I170" s="168">
        <v>2</v>
      </c>
      <c r="J170" s="168">
        <v>17</v>
      </c>
      <c r="K170" s="168">
        <v>19</v>
      </c>
      <c r="L170" s="168"/>
      <c r="M170" s="168">
        <v>32</v>
      </c>
    </row>
    <row r="171" spans="1:13" x14ac:dyDescent="0.3">
      <c r="A171" s="6" t="s">
        <v>177</v>
      </c>
      <c r="B171" s="168">
        <v>10860</v>
      </c>
      <c r="C171" s="168">
        <v>322</v>
      </c>
      <c r="D171" s="168">
        <v>44</v>
      </c>
      <c r="E171" s="168">
        <v>0</v>
      </c>
      <c r="F171" s="168">
        <v>516</v>
      </c>
      <c r="G171" s="168">
        <v>179</v>
      </c>
      <c r="H171" s="168">
        <v>0</v>
      </c>
      <c r="I171" s="168">
        <v>0</v>
      </c>
      <c r="J171" s="168">
        <v>0</v>
      </c>
      <c r="K171" s="168">
        <v>178</v>
      </c>
      <c r="L171" s="168"/>
      <c r="M171" s="168">
        <v>1091</v>
      </c>
    </row>
    <row r="172" spans="1:13" x14ac:dyDescent="0.3">
      <c r="A172" s="6" t="s">
        <v>178</v>
      </c>
      <c r="B172" s="168">
        <v>1912</v>
      </c>
      <c r="C172" s="168">
        <v>21</v>
      </c>
      <c r="D172" s="168">
        <v>0</v>
      </c>
      <c r="E172" s="168">
        <v>0</v>
      </c>
      <c r="F172" s="168">
        <v>0</v>
      </c>
      <c r="G172" s="168">
        <v>5</v>
      </c>
      <c r="H172" s="168">
        <v>0</v>
      </c>
      <c r="I172" s="168">
        <v>0</v>
      </c>
      <c r="J172" s="168">
        <v>4</v>
      </c>
      <c r="K172" s="168">
        <v>4</v>
      </c>
      <c r="L172" s="168"/>
      <c r="M172" s="168">
        <v>13</v>
      </c>
    </row>
    <row r="173" spans="1:13" x14ac:dyDescent="0.3">
      <c r="A173" s="6" t="s">
        <v>179</v>
      </c>
      <c r="B173" s="168">
        <v>244</v>
      </c>
      <c r="C173" s="168">
        <v>15</v>
      </c>
      <c r="D173" s="168">
        <v>0</v>
      </c>
      <c r="E173" s="168">
        <v>1</v>
      </c>
      <c r="F173" s="168">
        <v>0</v>
      </c>
      <c r="G173" s="168">
        <v>9</v>
      </c>
      <c r="H173" s="168">
        <v>0</v>
      </c>
      <c r="I173" s="168">
        <v>2</v>
      </c>
      <c r="J173" s="168">
        <v>35</v>
      </c>
      <c r="K173" s="168">
        <v>57</v>
      </c>
      <c r="L173" s="168"/>
      <c r="M173" s="168">
        <v>31</v>
      </c>
    </row>
    <row r="174" spans="1:13" x14ac:dyDescent="0.3">
      <c r="A174" s="6" t="s">
        <v>180</v>
      </c>
      <c r="B174" s="168">
        <v>346</v>
      </c>
      <c r="C174" s="168">
        <v>6</v>
      </c>
      <c r="D174" s="168">
        <v>3</v>
      </c>
      <c r="E174" s="168">
        <v>0</v>
      </c>
      <c r="F174" s="168">
        <v>0</v>
      </c>
      <c r="G174" s="168">
        <v>0</v>
      </c>
      <c r="H174" s="168">
        <v>0</v>
      </c>
      <c r="I174" s="168">
        <v>10</v>
      </c>
      <c r="J174" s="168">
        <v>0</v>
      </c>
      <c r="K174" s="168">
        <v>11</v>
      </c>
      <c r="L174" s="168"/>
      <c r="M174" s="168">
        <v>11</v>
      </c>
    </row>
    <row r="175" spans="1:13" x14ac:dyDescent="0.3">
      <c r="A175" s="6" t="s">
        <v>181</v>
      </c>
      <c r="B175" s="168">
        <v>3001</v>
      </c>
      <c r="C175" s="168">
        <v>84</v>
      </c>
      <c r="D175" s="168">
        <v>13</v>
      </c>
      <c r="E175" s="168">
        <v>4</v>
      </c>
      <c r="F175" s="168">
        <v>0</v>
      </c>
      <c r="G175" s="168">
        <v>22</v>
      </c>
      <c r="H175" s="168">
        <v>10</v>
      </c>
      <c r="I175" s="168">
        <v>0</v>
      </c>
      <c r="J175" s="168">
        <v>8</v>
      </c>
      <c r="K175" s="168">
        <v>209</v>
      </c>
      <c r="L175" s="168"/>
      <c r="M175" s="168">
        <v>135</v>
      </c>
    </row>
    <row r="176" spans="1:13" x14ac:dyDescent="0.3">
      <c r="A176" s="6" t="s">
        <v>182</v>
      </c>
      <c r="B176" s="168">
        <v>6133</v>
      </c>
      <c r="C176" s="168">
        <v>273</v>
      </c>
      <c r="D176" s="168">
        <v>126</v>
      </c>
      <c r="E176" s="168">
        <v>0</v>
      </c>
      <c r="F176" s="168">
        <v>0</v>
      </c>
      <c r="G176" s="168">
        <v>74</v>
      </c>
      <c r="H176" s="168">
        <v>6</v>
      </c>
      <c r="I176" s="168">
        <v>7</v>
      </c>
      <c r="J176" s="168">
        <v>183</v>
      </c>
      <c r="K176" s="168">
        <v>337</v>
      </c>
      <c r="L176" s="168"/>
      <c r="M176" s="168">
        <v>468</v>
      </c>
    </row>
    <row r="177" spans="1:13" x14ac:dyDescent="0.3">
      <c r="A177" s="6" t="s">
        <v>183</v>
      </c>
      <c r="B177" s="168">
        <v>1714</v>
      </c>
      <c r="C177" s="168">
        <v>56</v>
      </c>
      <c r="D177" s="168">
        <v>0</v>
      </c>
      <c r="E177" s="168">
        <v>0</v>
      </c>
      <c r="F177" s="168">
        <v>0</v>
      </c>
      <c r="G177" s="168">
        <v>16</v>
      </c>
      <c r="H177" s="168">
        <v>0</v>
      </c>
      <c r="I177" s="168">
        <v>0</v>
      </c>
      <c r="J177" s="168">
        <v>0</v>
      </c>
      <c r="K177" s="168">
        <v>54</v>
      </c>
      <c r="L177" s="168"/>
      <c r="M177" s="168">
        <v>18</v>
      </c>
    </row>
    <row r="178" spans="1:13" x14ac:dyDescent="0.3">
      <c r="A178" s="6" t="s">
        <v>184</v>
      </c>
      <c r="B178" s="168">
        <v>689</v>
      </c>
      <c r="C178" s="168">
        <v>71</v>
      </c>
      <c r="D178" s="168">
        <v>0</v>
      </c>
      <c r="E178" s="168">
        <v>0</v>
      </c>
      <c r="F178" s="168">
        <v>0</v>
      </c>
      <c r="G178" s="168">
        <v>6</v>
      </c>
      <c r="H178" s="168">
        <v>0</v>
      </c>
      <c r="I178" s="168">
        <v>0</v>
      </c>
      <c r="J178" s="168">
        <v>67</v>
      </c>
      <c r="K178" s="168">
        <v>83</v>
      </c>
      <c r="L178" s="168"/>
      <c r="M178" s="168">
        <v>83</v>
      </c>
    </row>
    <row r="179" spans="1:13" x14ac:dyDescent="0.3">
      <c r="A179" s="6" t="s">
        <v>185</v>
      </c>
      <c r="B179" s="168">
        <v>2249</v>
      </c>
      <c r="C179" s="168">
        <v>252</v>
      </c>
      <c r="D179" s="168">
        <v>36</v>
      </c>
      <c r="E179" s="168">
        <v>2</v>
      </c>
      <c r="F179" s="168">
        <v>0</v>
      </c>
      <c r="G179" s="168">
        <v>25</v>
      </c>
      <c r="H179" s="168">
        <v>0</v>
      </c>
      <c r="I179" s="168">
        <v>27</v>
      </c>
      <c r="J179" s="168">
        <v>65</v>
      </c>
      <c r="K179" s="168">
        <v>11</v>
      </c>
      <c r="L179" s="168"/>
      <c r="M179" s="168">
        <v>40</v>
      </c>
    </row>
    <row r="180" spans="1:13" x14ac:dyDescent="0.3">
      <c r="A180" s="6" t="s">
        <v>186</v>
      </c>
      <c r="B180" s="168">
        <v>13724</v>
      </c>
      <c r="C180" s="168">
        <v>1264</v>
      </c>
      <c r="D180" s="168">
        <v>0</v>
      </c>
      <c r="E180" s="168">
        <v>31</v>
      </c>
      <c r="F180" s="168">
        <v>0</v>
      </c>
      <c r="G180" s="168">
        <v>103</v>
      </c>
      <c r="H180" s="168">
        <v>0</v>
      </c>
      <c r="I180" s="168">
        <v>13</v>
      </c>
      <c r="J180" s="168">
        <v>322</v>
      </c>
      <c r="K180" s="168">
        <v>594</v>
      </c>
      <c r="L180" s="168"/>
      <c r="M180" s="168">
        <v>1256</v>
      </c>
    </row>
    <row r="181" spans="1:13" x14ac:dyDescent="0.3">
      <c r="A181" s="6" t="s">
        <v>187</v>
      </c>
      <c r="B181" s="168">
        <v>1879</v>
      </c>
      <c r="C181" s="168">
        <v>48</v>
      </c>
      <c r="D181" s="168">
        <v>8</v>
      </c>
      <c r="E181" s="168">
        <v>2</v>
      </c>
      <c r="F181" s="168">
        <v>0</v>
      </c>
      <c r="G181" s="168">
        <v>3</v>
      </c>
      <c r="H181" s="168">
        <v>0</v>
      </c>
      <c r="I181" s="168">
        <v>0</v>
      </c>
      <c r="J181" s="168">
        <v>11</v>
      </c>
      <c r="K181" s="168">
        <v>34</v>
      </c>
      <c r="L181" s="168"/>
      <c r="M181" s="168">
        <v>21</v>
      </c>
    </row>
    <row r="182" spans="1:13" x14ac:dyDescent="0.3">
      <c r="A182" s="6" t="s">
        <v>188</v>
      </c>
      <c r="B182" s="168">
        <v>324</v>
      </c>
      <c r="C182" s="168">
        <v>19</v>
      </c>
      <c r="D182" s="168">
        <v>0</v>
      </c>
      <c r="E182" s="168">
        <v>0</v>
      </c>
      <c r="F182" s="168">
        <v>0</v>
      </c>
      <c r="G182" s="168">
        <v>3</v>
      </c>
      <c r="H182" s="168">
        <v>0</v>
      </c>
      <c r="I182" s="168">
        <v>3</v>
      </c>
      <c r="J182" s="168">
        <v>0</v>
      </c>
      <c r="K182" s="168">
        <v>6</v>
      </c>
      <c r="L182" s="168"/>
      <c r="M182" s="168">
        <v>6</v>
      </c>
    </row>
    <row r="183" spans="1:13" x14ac:dyDescent="0.3">
      <c r="A183" s="6" t="s">
        <v>189</v>
      </c>
      <c r="B183" s="168">
        <v>490</v>
      </c>
      <c r="C183" s="168">
        <v>0</v>
      </c>
      <c r="D183" s="168">
        <v>0</v>
      </c>
      <c r="E183" s="168">
        <v>7</v>
      </c>
      <c r="F183" s="168">
        <v>0</v>
      </c>
      <c r="G183" s="168">
        <v>68</v>
      </c>
      <c r="H183" s="168">
        <v>0</v>
      </c>
      <c r="I183" s="168">
        <v>0</v>
      </c>
      <c r="J183" s="168">
        <v>14</v>
      </c>
      <c r="K183" s="168">
        <v>0</v>
      </c>
      <c r="L183" s="168"/>
      <c r="M183" s="168">
        <v>12</v>
      </c>
    </row>
    <row r="184" spans="1:13" x14ac:dyDescent="0.3">
      <c r="A184" s="6" t="s">
        <v>190</v>
      </c>
      <c r="B184" s="168">
        <v>2796</v>
      </c>
      <c r="C184" s="168">
        <v>184</v>
      </c>
      <c r="D184" s="168">
        <v>0</v>
      </c>
      <c r="E184" s="168">
        <v>3</v>
      </c>
      <c r="F184" s="168">
        <v>0</v>
      </c>
      <c r="G184" s="168">
        <v>0</v>
      </c>
      <c r="H184" s="168">
        <v>0</v>
      </c>
      <c r="I184" s="168">
        <v>0</v>
      </c>
      <c r="J184" s="168">
        <v>0</v>
      </c>
      <c r="K184" s="168">
        <v>0</v>
      </c>
      <c r="L184" s="168"/>
      <c r="M184" s="168">
        <v>59</v>
      </c>
    </row>
    <row r="185" spans="1:13" x14ac:dyDescent="0.3">
      <c r="A185" s="6" t="s">
        <v>191</v>
      </c>
      <c r="B185" s="168">
        <v>481</v>
      </c>
      <c r="C185" s="168">
        <v>4</v>
      </c>
      <c r="D185" s="168">
        <v>0</v>
      </c>
      <c r="E185" s="168">
        <v>0</v>
      </c>
      <c r="F185" s="168">
        <v>0</v>
      </c>
      <c r="G185" s="168">
        <v>8</v>
      </c>
      <c r="H185" s="168">
        <v>0</v>
      </c>
      <c r="I185" s="168">
        <v>0</v>
      </c>
      <c r="J185" s="168">
        <v>0</v>
      </c>
      <c r="K185" s="168">
        <v>18</v>
      </c>
      <c r="L185" s="168"/>
      <c r="M185" s="168">
        <v>25</v>
      </c>
    </row>
    <row r="186" spans="1:13" x14ac:dyDescent="0.3">
      <c r="A186" s="6" t="s">
        <v>192</v>
      </c>
      <c r="B186" s="168">
        <v>4938</v>
      </c>
      <c r="C186" s="168">
        <v>83</v>
      </c>
      <c r="D186" s="168">
        <v>0</v>
      </c>
      <c r="E186" s="168">
        <v>34</v>
      </c>
      <c r="F186" s="168">
        <v>12</v>
      </c>
      <c r="G186" s="168">
        <v>60</v>
      </c>
      <c r="H186" s="168">
        <v>0</v>
      </c>
      <c r="I186" s="168">
        <v>0</v>
      </c>
      <c r="J186" s="168">
        <v>14</v>
      </c>
      <c r="K186" s="168">
        <v>302</v>
      </c>
      <c r="L186" s="168"/>
      <c r="M186" s="168">
        <v>541</v>
      </c>
    </row>
    <row r="187" spans="1:13" x14ac:dyDescent="0.3">
      <c r="A187" s="6" t="s">
        <v>193</v>
      </c>
      <c r="B187" s="168">
        <v>1704</v>
      </c>
      <c r="C187" s="168">
        <v>591</v>
      </c>
      <c r="D187" s="168">
        <v>0</v>
      </c>
      <c r="E187" s="168">
        <v>4</v>
      </c>
      <c r="F187" s="168">
        <v>7</v>
      </c>
      <c r="G187" s="168">
        <v>7</v>
      </c>
      <c r="H187" s="168">
        <v>3</v>
      </c>
      <c r="I187" s="168">
        <v>1</v>
      </c>
      <c r="J187" s="168">
        <v>115</v>
      </c>
      <c r="K187" s="168">
        <v>66</v>
      </c>
      <c r="L187" s="168"/>
      <c r="M187" s="168">
        <v>65</v>
      </c>
    </row>
    <row r="188" spans="1:13" x14ac:dyDescent="0.3">
      <c r="A188" s="6" t="s">
        <v>194</v>
      </c>
      <c r="B188" s="168">
        <v>11116</v>
      </c>
      <c r="C188" s="168">
        <v>3938</v>
      </c>
      <c r="D188" s="168">
        <v>92</v>
      </c>
      <c r="E188" s="168">
        <v>20</v>
      </c>
      <c r="F188" s="168">
        <v>0</v>
      </c>
      <c r="G188" s="168">
        <v>83</v>
      </c>
      <c r="H188" s="168">
        <v>21</v>
      </c>
      <c r="I188" s="168">
        <v>16</v>
      </c>
      <c r="J188" s="168">
        <v>594</v>
      </c>
      <c r="K188" s="168">
        <v>290</v>
      </c>
      <c r="L188" s="168"/>
      <c r="M188" s="168">
        <v>326</v>
      </c>
    </row>
    <row r="189" spans="1:13" x14ac:dyDescent="0.3">
      <c r="A189" s="6" t="s">
        <v>195</v>
      </c>
      <c r="B189" s="168">
        <v>934</v>
      </c>
      <c r="C189" s="168">
        <v>36</v>
      </c>
      <c r="D189" s="168">
        <v>4</v>
      </c>
      <c r="E189" s="168">
        <v>0</v>
      </c>
      <c r="F189" s="168">
        <v>0</v>
      </c>
      <c r="G189" s="168">
        <v>1</v>
      </c>
      <c r="H189" s="168">
        <v>0</v>
      </c>
      <c r="I189" s="168">
        <v>0</v>
      </c>
      <c r="J189" s="168">
        <v>1</v>
      </c>
      <c r="K189" s="168">
        <v>6</v>
      </c>
      <c r="L189" s="168"/>
      <c r="M189" s="168">
        <v>38</v>
      </c>
    </row>
    <row r="190" spans="1:13" x14ac:dyDescent="0.3">
      <c r="A190" s="6" t="s">
        <v>196</v>
      </c>
      <c r="B190" s="168">
        <v>16832</v>
      </c>
      <c r="C190" s="168">
        <v>2763</v>
      </c>
      <c r="D190" s="168">
        <v>254</v>
      </c>
      <c r="E190" s="168">
        <v>0</v>
      </c>
      <c r="F190" s="168">
        <v>0</v>
      </c>
      <c r="G190" s="168">
        <v>157</v>
      </c>
      <c r="H190" s="168">
        <v>0</v>
      </c>
      <c r="I190" s="168">
        <v>67</v>
      </c>
      <c r="J190" s="168">
        <v>123</v>
      </c>
      <c r="K190" s="168">
        <v>1844</v>
      </c>
      <c r="L190" s="168"/>
      <c r="M190" s="168">
        <v>2939</v>
      </c>
    </row>
    <row r="191" spans="1:13" x14ac:dyDescent="0.3">
      <c r="A191" s="6" t="s">
        <v>197</v>
      </c>
      <c r="B191" s="168">
        <v>811</v>
      </c>
      <c r="C191" s="168">
        <v>13</v>
      </c>
      <c r="D191" s="168">
        <v>0</v>
      </c>
      <c r="E191" s="168">
        <v>0</v>
      </c>
      <c r="F191" s="168">
        <v>0</v>
      </c>
      <c r="G191" s="168">
        <v>0</v>
      </c>
      <c r="H191" s="168">
        <v>0</v>
      </c>
      <c r="I191" s="168">
        <v>0</v>
      </c>
      <c r="J191" s="168">
        <v>10</v>
      </c>
      <c r="K191" s="168">
        <v>1</v>
      </c>
      <c r="L191" s="168"/>
      <c r="M191" s="168">
        <v>28</v>
      </c>
    </row>
    <row r="192" spans="1:13" x14ac:dyDescent="0.3">
      <c r="A192" s="6" t="s">
        <v>198</v>
      </c>
      <c r="B192" s="168">
        <v>12813</v>
      </c>
      <c r="C192" s="168">
        <v>807</v>
      </c>
      <c r="D192" s="168">
        <v>166</v>
      </c>
      <c r="E192" s="168">
        <v>79</v>
      </c>
      <c r="F192" s="168">
        <v>0</v>
      </c>
      <c r="G192" s="168">
        <v>120</v>
      </c>
      <c r="H192" s="168">
        <v>0</v>
      </c>
      <c r="I192" s="168">
        <v>104</v>
      </c>
      <c r="J192" s="168">
        <v>53</v>
      </c>
      <c r="K192" s="168">
        <v>233</v>
      </c>
      <c r="L192" s="168"/>
      <c r="M192" s="168">
        <v>496</v>
      </c>
    </row>
    <row r="193" spans="1:13" x14ac:dyDescent="0.3">
      <c r="A193" s="6" t="s">
        <v>199</v>
      </c>
      <c r="B193" s="168">
        <v>360</v>
      </c>
      <c r="C193" s="168">
        <v>126</v>
      </c>
      <c r="D193" s="168">
        <v>0</v>
      </c>
      <c r="E193" s="168">
        <v>0</v>
      </c>
      <c r="F193" s="168">
        <v>0</v>
      </c>
      <c r="G193" s="168">
        <v>10</v>
      </c>
      <c r="H193" s="168">
        <v>0</v>
      </c>
      <c r="I193" s="168">
        <v>0</v>
      </c>
      <c r="J193" s="168">
        <v>0</v>
      </c>
      <c r="K193" s="168">
        <v>0</v>
      </c>
      <c r="L193" s="168"/>
      <c r="M193" s="168">
        <v>0</v>
      </c>
    </row>
    <row r="194" spans="1:13" x14ac:dyDescent="0.3">
      <c r="A194" s="6" t="s">
        <v>200</v>
      </c>
      <c r="B194" s="168">
        <v>1482</v>
      </c>
      <c r="C194" s="168">
        <v>3</v>
      </c>
      <c r="D194" s="168">
        <v>16</v>
      </c>
      <c r="E194" s="168">
        <v>0</v>
      </c>
      <c r="F194" s="168">
        <v>0</v>
      </c>
      <c r="G194" s="168">
        <v>25</v>
      </c>
      <c r="H194" s="168">
        <v>0</v>
      </c>
      <c r="I194" s="168">
        <v>0</v>
      </c>
      <c r="J194" s="168">
        <v>3</v>
      </c>
      <c r="K194" s="168">
        <v>116</v>
      </c>
      <c r="L194" s="168"/>
      <c r="M194" s="168">
        <v>27</v>
      </c>
    </row>
    <row r="195" spans="1:13" x14ac:dyDescent="0.3">
      <c r="A195" s="6" t="s">
        <v>201</v>
      </c>
      <c r="B195" s="168">
        <v>151</v>
      </c>
      <c r="C195" s="168">
        <v>0</v>
      </c>
      <c r="D195" s="168">
        <v>0</v>
      </c>
      <c r="E195" s="168">
        <v>0</v>
      </c>
      <c r="F195" s="168">
        <v>0</v>
      </c>
      <c r="G195" s="168">
        <v>4</v>
      </c>
      <c r="H195" s="168">
        <v>0</v>
      </c>
      <c r="I195" s="168">
        <v>0</v>
      </c>
      <c r="J195" s="168">
        <v>0</v>
      </c>
      <c r="K195" s="168">
        <v>2</v>
      </c>
      <c r="L195" s="168"/>
      <c r="M195" s="168">
        <v>0</v>
      </c>
    </row>
    <row r="196" spans="1:13" x14ac:dyDescent="0.3">
      <c r="A196" s="6" t="s">
        <v>202</v>
      </c>
      <c r="B196" s="168">
        <v>1324</v>
      </c>
      <c r="C196" s="168">
        <v>128</v>
      </c>
      <c r="D196" s="168">
        <v>0</v>
      </c>
      <c r="E196" s="168">
        <v>0</v>
      </c>
      <c r="F196" s="168">
        <v>0</v>
      </c>
      <c r="G196" s="168">
        <v>3</v>
      </c>
      <c r="H196" s="168">
        <v>0</v>
      </c>
      <c r="I196" s="168">
        <v>0</v>
      </c>
      <c r="J196" s="168">
        <v>0</v>
      </c>
      <c r="K196" s="168">
        <v>5</v>
      </c>
      <c r="L196" s="168"/>
      <c r="M196" s="168">
        <v>2</v>
      </c>
    </row>
    <row r="197" spans="1:13" x14ac:dyDescent="0.3">
      <c r="A197" s="6" t="s">
        <v>203</v>
      </c>
      <c r="B197" s="168">
        <v>5444</v>
      </c>
      <c r="C197" s="168">
        <v>29</v>
      </c>
      <c r="D197" s="168">
        <v>0</v>
      </c>
      <c r="E197" s="168">
        <v>0</v>
      </c>
      <c r="F197" s="168">
        <v>0</v>
      </c>
      <c r="G197" s="168">
        <v>49</v>
      </c>
      <c r="H197" s="168">
        <v>0</v>
      </c>
      <c r="I197" s="168">
        <v>9</v>
      </c>
      <c r="J197" s="168">
        <v>0</v>
      </c>
      <c r="K197" s="168">
        <v>495</v>
      </c>
      <c r="L197" s="168"/>
      <c r="M197" s="168">
        <v>480</v>
      </c>
    </row>
    <row r="198" spans="1:13" x14ac:dyDescent="0.3">
      <c r="A198" s="6" t="s">
        <v>204</v>
      </c>
      <c r="B198" s="168">
        <v>1858</v>
      </c>
      <c r="C198" s="168">
        <v>59</v>
      </c>
      <c r="D198" s="168">
        <v>9</v>
      </c>
      <c r="E198" s="168">
        <v>0</v>
      </c>
      <c r="F198" s="168">
        <v>0</v>
      </c>
      <c r="G198" s="168">
        <v>3</v>
      </c>
      <c r="H198" s="168">
        <v>0</v>
      </c>
      <c r="I198" s="168">
        <v>9</v>
      </c>
      <c r="J198" s="168">
        <v>35</v>
      </c>
      <c r="K198" s="168">
        <v>49</v>
      </c>
      <c r="L198" s="168"/>
      <c r="M198" s="168">
        <v>0</v>
      </c>
    </row>
    <row r="199" spans="1:13" x14ac:dyDescent="0.3">
      <c r="A199" s="6" t="s">
        <v>205</v>
      </c>
      <c r="B199" s="168">
        <v>528</v>
      </c>
      <c r="C199" s="168">
        <v>0</v>
      </c>
      <c r="D199" s="168">
        <v>0</v>
      </c>
      <c r="E199" s="168">
        <v>5</v>
      </c>
      <c r="F199" s="168">
        <v>0</v>
      </c>
      <c r="G199" s="168">
        <v>15</v>
      </c>
      <c r="H199" s="168">
        <v>0</v>
      </c>
      <c r="I199" s="168">
        <v>21</v>
      </c>
      <c r="J199" s="168">
        <v>0</v>
      </c>
      <c r="K199" s="168">
        <v>3</v>
      </c>
      <c r="L199" s="168"/>
      <c r="M199" s="168">
        <v>0</v>
      </c>
    </row>
    <row r="200" spans="1:13" x14ac:dyDescent="0.3">
      <c r="A200" s="6" t="s">
        <v>206</v>
      </c>
      <c r="B200" s="168">
        <v>2971</v>
      </c>
      <c r="C200" s="168">
        <v>156</v>
      </c>
      <c r="D200" s="168">
        <v>0</v>
      </c>
      <c r="E200" s="168">
        <v>0</v>
      </c>
      <c r="F200" s="168">
        <v>0</v>
      </c>
      <c r="G200" s="168">
        <v>94</v>
      </c>
      <c r="H200" s="168">
        <v>0</v>
      </c>
      <c r="I200" s="168">
        <v>0</v>
      </c>
      <c r="J200" s="168">
        <v>49</v>
      </c>
      <c r="K200" s="168">
        <v>344</v>
      </c>
      <c r="L200" s="168"/>
      <c r="M200" s="168">
        <v>279</v>
      </c>
    </row>
    <row r="201" spans="1:13" x14ac:dyDescent="0.3">
      <c r="A201" s="6" t="s">
        <v>207</v>
      </c>
      <c r="B201" s="168">
        <v>8059</v>
      </c>
      <c r="C201" s="168">
        <v>355</v>
      </c>
      <c r="D201" s="168">
        <v>84</v>
      </c>
      <c r="E201" s="168">
        <v>0</v>
      </c>
      <c r="F201" s="168">
        <v>59</v>
      </c>
      <c r="G201" s="168">
        <v>161</v>
      </c>
      <c r="H201" s="168">
        <v>0</v>
      </c>
      <c r="I201" s="168">
        <v>29</v>
      </c>
      <c r="J201" s="168">
        <v>8</v>
      </c>
      <c r="K201" s="168">
        <v>764</v>
      </c>
      <c r="L201" s="168"/>
      <c r="M201" s="168">
        <v>1178</v>
      </c>
    </row>
    <row r="202" spans="1:13" x14ac:dyDescent="0.3">
      <c r="A202" s="6" t="s">
        <v>208</v>
      </c>
      <c r="B202" s="168">
        <v>21952</v>
      </c>
      <c r="C202" s="168">
        <v>191</v>
      </c>
      <c r="D202" s="168">
        <v>916</v>
      </c>
      <c r="E202" s="168">
        <v>18</v>
      </c>
      <c r="F202" s="168">
        <v>84</v>
      </c>
      <c r="G202" s="168">
        <v>64</v>
      </c>
      <c r="H202" s="168">
        <v>0</v>
      </c>
      <c r="I202" s="168">
        <v>100</v>
      </c>
      <c r="J202" s="168">
        <v>80</v>
      </c>
      <c r="K202" s="168">
        <v>390</v>
      </c>
      <c r="L202" s="168"/>
      <c r="M202" s="168">
        <v>553</v>
      </c>
    </row>
    <row r="203" spans="1:13" x14ac:dyDescent="0.3">
      <c r="A203" s="6" t="s">
        <v>209</v>
      </c>
      <c r="B203" s="168">
        <v>4770</v>
      </c>
      <c r="C203" s="168">
        <v>1613</v>
      </c>
      <c r="D203" s="168">
        <v>0</v>
      </c>
      <c r="E203" s="168">
        <v>9</v>
      </c>
      <c r="F203" s="168">
        <v>0</v>
      </c>
      <c r="G203" s="168">
        <v>205</v>
      </c>
      <c r="H203" s="168">
        <v>14</v>
      </c>
      <c r="I203" s="168">
        <v>10</v>
      </c>
      <c r="J203" s="168">
        <v>234</v>
      </c>
      <c r="K203" s="168">
        <v>171</v>
      </c>
      <c r="L203" s="168"/>
      <c r="M203" s="168">
        <v>165</v>
      </c>
    </row>
    <row r="204" spans="1:13" x14ac:dyDescent="0.3">
      <c r="A204" s="6" t="s">
        <v>210</v>
      </c>
      <c r="B204" s="168">
        <v>365</v>
      </c>
      <c r="C204" s="168">
        <v>18</v>
      </c>
      <c r="D204" s="168">
        <v>0</v>
      </c>
      <c r="E204" s="168">
        <v>0</v>
      </c>
      <c r="F204" s="168">
        <v>0</v>
      </c>
      <c r="G204" s="168">
        <v>2</v>
      </c>
      <c r="H204" s="168">
        <v>0</v>
      </c>
      <c r="I204" s="168">
        <v>0</v>
      </c>
      <c r="J204" s="168">
        <v>0</v>
      </c>
      <c r="K204" s="168">
        <v>0</v>
      </c>
      <c r="L204" s="168"/>
      <c r="M204" s="168">
        <v>34</v>
      </c>
    </row>
    <row r="205" spans="1:13" x14ac:dyDescent="0.3">
      <c r="A205" s="6" t="s">
        <v>211</v>
      </c>
      <c r="B205" s="168">
        <v>4609</v>
      </c>
      <c r="C205" s="168">
        <v>18</v>
      </c>
      <c r="D205" s="168">
        <v>44</v>
      </c>
      <c r="E205" s="168">
        <v>0</v>
      </c>
      <c r="F205" s="168">
        <v>0</v>
      </c>
      <c r="G205" s="168">
        <v>39</v>
      </c>
      <c r="H205" s="168">
        <v>0</v>
      </c>
      <c r="I205" s="168">
        <v>37</v>
      </c>
      <c r="J205" s="168">
        <v>52</v>
      </c>
      <c r="K205" s="168">
        <v>123</v>
      </c>
      <c r="L205" s="168"/>
      <c r="M205" s="168">
        <v>312</v>
      </c>
    </row>
    <row r="206" spans="1:13" x14ac:dyDescent="0.3">
      <c r="A206" s="6" t="s">
        <v>212</v>
      </c>
      <c r="B206" s="168">
        <v>65091</v>
      </c>
      <c r="C206" s="168">
        <v>5290</v>
      </c>
      <c r="D206" s="168">
        <v>7372</v>
      </c>
      <c r="E206" s="168">
        <v>118</v>
      </c>
      <c r="F206" s="168">
        <v>0</v>
      </c>
      <c r="G206" s="168">
        <v>349</v>
      </c>
      <c r="H206" s="168">
        <v>0</v>
      </c>
      <c r="I206" s="168">
        <v>793</v>
      </c>
      <c r="J206" s="168">
        <v>635</v>
      </c>
      <c r="K206" s="168">
        <v>3982</v>
      </c>
      <c r="L206" s="168"/>
      <c r="M206" s="168">
        <v>4843</v>
      </c>
    </row>
    <row r="207" spans="1:13" x14ac:dyDescent="0.3">
      <c r="A207" s="6" t="s">
        <v>213</v>
      </c>
      <c r="B207" s="168">
        <v>442</v>
      </c>
      <c r="C207" s="168">
        <v>59</v>
      </c>
      <c r="D207" s="168">
        <v>16</v>
      </c>
      <c r="E207" s="168">
        <v>4</v>
      </c>
      <c r="F207" s="168">
        <v>0</v>
      </c>
      <c r="G207" s="168">
        <v>12</v>
      </c>
      <c r="H207" s="168">
        <v>0</v>
      </c>
      <c r="I207" s="168">
        <v>0</v>
      </c>
      <c r="J207" s="168">
        <v>35</v>
      </c>
      <c r="K207" s="168">
        <v>104</v>
      </c>
      <c r="L207" s="168"/>
      <c r="M207" s="168">
        <v>63</v>
      </c>
    </row>
    <row r="208" spans="1:13" x14ac:dyDescent="0.3">
      <c r="A208" s="6" t="s">
        <v>214</v>
      </c>
      <c r="B208" s="168">
        <v>1036</v>
      </c>
      <c r="C208" s="168">
        <v>0</v>
      </c>
      <c r="D208" s="168">
        <v>2</v>
      </c>
      <c r="E208" s="168">
        <v>0</v>
      </c>
      <c r="F208" s="168">
        <v>0</v>
      </c>
      <c r="G208" s="168">
        <v>34</v>
      </c>
      <c r="H208" s="168">
        <v>0</v>
      </c>
      <c r="I208" s="168">
        <v>3</v>
      </c>
      <c r="J208" s="168">
        <v>2</v>
      </c>
      <c r="K208" s="168">
        <v>20</v>
      </c>
      <c r="L208" s="168"/>
      <c r="M208" s="168">
        <v>58</v>
      </c>
    </row>
    <row r="209" spans="1:13" x14ac:dyDescent="0.3">
      <c r="A209" s="6" t="s">
        <v>215</v>
      </c>
      <c r="B209" s="168">
        <v>296</v>
      </c>
      <c r="C209" s="168">
        <v>50</v>
      </c>
      <c r="D209" s="168">
        <v>5</v>
      </c>
      <c r="E209" s="168">
        <v>0</v>
      </c>
      <c r="F209" s="168">
        <v>0</v>
      </c>
      <c r="G209" s="168">
        <v>0</v>
      </c>
      <c r="H209" s="168">
        <v>0</v>
      </c>
      <c r="I209" s="168">
        <v>0</v>
      </c>
      <c r="J209" s="168">
        <v>4</v>
      </c>
      <c r="K209" s="168">
        <v>4</v>
      </c>
      <c r="L209" s="168"/>
      <c r="M209" s="168">
        <v>5</v>
      </c>
    </row>
    <row r="210" spans="1:13" x14ac:dyDescent="0.3">
      <c r="A210" s="6" t="s">
        <v>216</v>
      </c>
      <c r="B210" s="168">
        <v>978</v>
      </c>
      <c r="C210" s="168">
        <v>34</v>
      </c>
      <c r="D210" s="168">
        <v>0</v>
      </c>
      <c r="E210" s="168">
        <v>2</v>
      </c>
      <c r="F210" s="168">
        <v>0</v>
      </c>
      <c r="G210" s="168">
        <v>4</v>
      </c>
      <c r="H210" s="168">
        <v>0</v>
      </c>
      <c r="I210" s="168">
        <v>0</v>
      </c>
      <c r="J210" s="168">
        <v>4</v>
      </c>
      <c r="K210" s="168">
        <v>64</v>
      </c>
      <c r="L210" s="168"/>
      <c r="M210" s="168">
        <v>38</v>
      </c>
    </row>
    <row r="211" spans="1:13" x14ac:dyDescent="0.3">
      <c r="A211" s="6" t="s">
        <v>217</v>
      </c>
      <c r="B211" s="168">
        <v>31203</v>
      </c>
      <c r="C211" s="168">
        <v>7018</v>
      </c>
      <c r="D211" s="168">
        <v>1066</v>
      </c>
      <c r="E211" s="168">
        <v>137</v>
      </c>
      <c r="F211" s="168">
        <v>0</v>
      </c>
      <c r="G211" s="168">
        <v>287</v>
      </c>
      <c r="H211" s="168">
        <v>63</v>
      </c>
      <c r="I211" s="168">
        <v>257</v>
      </c>
      <c r="J211" s="168">
        <v>478</v>
      </c>
      <c r="K211" s="168">
        <v>4438</v>
      </c>
      <c r="L211" s="168"/>
      <c r="M211" s="168">
        <v>4211</v>
      </c>
    </row>
    <row r="212" spans="1:13" x14ac:dyDescent="0.3">
      <c r="A212" s="6" t="s">
        <v>218</v>
      </c>
      <c r="B212" s="168">
        <v>206</v>
      </c>
      <c r="C212" s="168">
        <v>444</v>
      </c>
      <c r="D212" s="168">
        <v>1</v>
      </c>
      <c r="E212" s="168">
        <v>0</v>
      </c>
      <c r="F212" s="168">
        <v>0</v>
      </c>
      <c r="G212" s="168">
        <v>2</v>
      </c>
      <c r="H212" s="168">
        <v>0</v>
      </c>
      <c r="I212" s="168">
        <v>0</v>
      </c>
      <c r="J212" s="168">
        <v>0</v>
      </c>
      <c r="K212" s="168">
        <v>11</v>
      </c>
      <c r="L212" s="168"/>
      <c r="M212" s="168">
        <v>6</v>
      </c>
    </row>
    <row r="213" spans="1:13" x14ac:dyDescent="0.3">
      <c r="A213" s="6" t="s">
        <v>219</v>
      </c>
      <c r="B213" s="168">
        <v>266</v>
      </c>
      <c r="C213" s="168">
        <v>10</v>
      </c>
      <c r="D213" s="168">
        <v>4</v>
      </c>
      <c r="E213" s="168">
        <v>0</v>
      </c>
      <c r="F213" s="168">
        <v>0</v>
      </c>
      <c r="G213" s="168">
        <v>0</v>
      </c>
      <c r="H213" s="168">
        <v>0</v>
      </c>
      <c r="I213" s="168">
        <v>0</v>
      </c>
      <c r="J213" s="168">
        <v>0</v>
      </c>
      <c r="K213" s="168">
        <v>4</v>
      </c>
      <c r="L213" s="168"/>
      <c r="M213" s="168">
        <v>0</v>
      </c>
    </row>
    <row r="214" spans="1:13" x14ac:dyDescent="0.3">
      <c r="A214" s="6" t="s">
        <v>220</v>
      </c>
      <c r="B214" s="168">
        <v>265</v>
      </c>
      <c r="C214" s="168">
        <v>387</v>
      </c>
      <c r="D214" s="168">
        <v>0</v>
      </c>
      <c r="E214" s="168">
        <v>0</v>
      </c>
      <c r="F214" s="168">
        <v>0</v>
      </c>
      <c r="G214" s="168">
        <v>1</v>
      </c>
      <c r="H214" s="168">
        <v>0</v>
      </c>
      <c r="I214" s="168">
        <v>0</v>
      </c>
      <c r="J214" s="168">
        <v>8</v>
      </c>
      <c r="K214" s="168">
        <v>32</v>
      </c>
      <c r="L214" s="168"/>
      <c r="M214" s="168">
        <v>40</v>
      </c>
    </row>
    <row r="215" spans="1:13" x14ac:dyDescent="0.3">
      <c r="A215" s="6" t="s">
        <v>221</v>
      </c>
      <c r="B215" s="168">
        <v>2881</v>
      </c>
      <c r="C215" s="168">
        <v>186</v>
      </c>
      <c r="D215" s="168">
        <v>180</v>
      </c>
      <c r="E215" s="168">
        <v>4</v>
      </c>
      <c r="F215" s="168">
        <v>0</v>
      </c>
      <c r="G215" s="168">
        <v>26</v>
      </c>
      <c r="H215" s="168">
        <v>0</v>
      </c>
      <c r="I215" s="168">
        <v>0</v>
      </c>
      <c r="J215" s="168">
        <v>5</v>
      </c>
      <c r="K215" s="168">
        <v>354</v>
      </c>
      <c r="L215" s="168"/>
      <c r="M215" s="168">
        <v>469</v>
      </c>
    </row>
    <row r="216" spans="1:13" x14ac:dyDescent="0.3">
      <c r="A216" s="6" t="s">
        <v>222</v>
      </c>
      <c r="B216" s="168">
        <v>35535</v>
      </c>
      <c r="C216" s="168">
        <v>1987</v>
      </c>
      <c r="D216" s="168">
        <v>2215</v>
      </c>
      <c r="E216" s="168">
        <v>10</v>
      </c>
      <c r="F216" s="168">
        <v>0</v>
      </c>
      <c r="G216" s="168">
        <v>56</v>
      </c>
      <c r="H216" s="168">
        <v>0</v>
      </c>
      <c r="I216" s="168">
        <v>449</v>
      </c>
      <c r="J216" s="168">
        <v>204</v>
      </c>
      <c r="K216" s="168">
        <v>638</v>
      </c>
      <c r="L216" s="168"/>
      <c r="M216" s="168">
        <v>867</v>
      </c>
    </row>
    <row r="217" spans="1:13" x14ac:dyDescent="0.3">
      <c r="A217" s="6" t="s">
        <v>223</v>
      </c>
      <c r="B217" s="168">
        <v>493</v>
      </c>
      <c r="C217" s="168">
        <v>29</v>
      </c>
      <c r="D217" s="168">
        <v>0</v>
      </c>
      <c r="E217" s="168">
        <v>0</v>
      </c>
      <c r="F217" s="168">
        <v>0</v>
      </c>
      <c r="G217" s="168">
        <v>3</v>
      </c>
      <c r="H217" s="168">
        <v>0</v>
      </c>
      <c r="I217" s="168">
        <v>0</v>
      </c>
      <c r="J217" s="168">
        <v>0</v>
      </c>
      <c r="K217" s="168">
        <v>28</v>
      </c>
      <c r="L217" s="168"/>
      <c r="M217" s="168">
        <v>29</v>
      </c>
    </row>
    <row r="218" spans="1:13" x14ac:dyDescent="0.3">
      <c r="A218" s="6" t="s">
        <v>224</v>
      </c>
      <c r="B218" s="168">
        <v>470</v>
      </c>
      <c r="C218" s="168">
        <v>31</v>
      </c>
      <c r="D218" s="168">
        <v>0</v>
      </c>
      <c r="E218" s="168">
        <v>0</v>
      </c>
      <c r="F218" s="168">
        <v>0</v>
      </c>
      <c r="G218" s="168">
        <v>3</v>
      </c>
      <c r="H218" s="168">
        <v>0</v>
      </c>
      <c r="I218" s="168">
        <v>8</v>
      </c>
      <c r="J218" s="168">
        <v>0</v>
      </c>
      <c r="K218" s="168">
        <v>1</v>
      </c>
      <c r="L218" s="168"/>
      <c r="M218" s="168">
        <v>0</v>
      </c>
    </row>
    <row r="219" spans="1:13" x14ac:dyDescent="0.3">
      <c r="A219" s="6" t="s">
        <v>225</v>
      </c>
      <c r="B219" s="168">
        <v>1102</v>
      </c>
      <c r="C219" s="168">
        <v>31</v>
      </c>
      <c r="D219" s="168">
        <v>29</v>
      </c>
      <c r="E219" s="168">
        <v>4</v>
      </c>
      <c r="F219" s="168">
        <v>0</v>
      </c>
      <c r="G219" s="168">
        <v>0</v>
      </c>
      <c r="H219" s="168">
        <v>0</v>
      </c>
      <c r="I219" s="168">
        <v>0</v>
      </c>
      <c r="J219" s="168">
        <v>21</v>
      </c>
      <c r="K219" s="168">
        <v>9</v>
      </c>
      <c r="L219" s="168"/>
      <c r="M219" s="168">
        <v>2</v>
      </c>
    </row>
    <row r="220" spans="1:13" x14ac:dyDescent="0.3">
      <c r="A220" s="6" t="s">
        <v>226</v>
      </c>
      <c r="B220" s="168">
        <v>10717</v>
      </c>
      <c r="C220" s="168">
        <v>3861</v>
      </c>
      <c r="D220" s="168">
        <v>577</v>
      </c>
      <c r="E220" s="168">
        <v>12</v>
      </c>
      <c r="F220" s="168">
        <v>0</v>
      </c>
      <c r="G220" s="168">
        <v>173</v>
      </c>
      <c r="H220" s="168">
        <v>0</v>
      </c>
      <c r="I220" s="168">
        <v>25</v>
      </c>
      <c r="J220" s="168">
        <v>420</v>
      </c>
      <c r="K220" s="168">
        <v>1715</v>
      </c>
      <c r="L220" s="168"/>
      <c r="M220" s="168">
        <v>1466</v>
      </c>
    </row>
    <row r="221" spans="1:13" x14ac:dyDescent="0.3">
      <c r="A221" s="6" t="s">
        <v>227</v>
      </c>
      <c r="B221" s="168">
        <v>1332</v>
      </c>
      <c r="C221" s="168">
        <v>65</v>
      </c>
      <c r="D221" s="168">
        <v>0</v>
      </c>
      <c r="E221" s="168">
        <v>0</v>
      </c>
      <c r="F221" s="168">
        <v>0</v>
      </c>
      <c r="G221" s="168">
        <v>10</v>
      </c>
      <c r="H221" s="168">
        <v>0</v>
      </c>
      <c r="I221" s="168">
        <v>7</v>
      </c>
      <c r="J221" s="168">
        <v>7</v>
      </c>
      <c r="K221" s="168">
        <v>48</v>
      </c>
      <c r="L221" s="168"/>
      <c r="M221" s="168">
        <v>86</v>
      </c>
    </row>
    <row r="222" spans="1:13" x14ac:dyDescent="0.3">
      <c r="A222" s="6" t="s">
        <v>228</v>
      </c>
      <c r="B222" s="168">
        <v>172</v>
      </c>
      <c r="C222" s="168">
        <v>247</v>
      </c>
      <c r="D222" s="168">
        <v>0</v>
      </c>
      <c r="E222" s="168">
        <v>0</v>
      </c>
      <c r="F222" s="168">
        <v>0</v>
      </c>
      <c r="G222" s="168">
        <v>0</v>
      </c>
      <c r="H222" s="168">
        <v>0</v>
      </c>
      <c r="I222" s="168">
        <v>0</v>
      </c>
      <c r="J222" s="168">
        <v>9</v>
      </c>
      <c r="K222" s="168">
        <v>2</v>
      </c>
      <c r="L222" s="168"/>
      <c r="M222" s="168">
        <v>3</v>
      </c>
    </row>
    <row r="223" spans="1:13" x14ac:dyDescent="0.3">
      <c r="A223" s="6" t="s">
        <v>229</v>
      </c>
      <c r="B223" s="168">
        <v>1452</v>
      </c>
      <c r="C223" s="168">
        <v>4</v>
      </c>
      <c r="D223" s="168">
        <v>0</v>
      </c>
      <c r="E223" s="168">
        <v>0</v>
      </c>
      <c r="F223" s="168">
        <v>0</v>
      </c>
      <c r="G223" s="168">
        <v>27</v>
      </c>
      <c r="H223" s="168">
        <v>0</v>
      </c>
      <c r="I223" s="168">
        <v>15</v>
      </c>
      <c r="J223" s="168">
        <v>0</v>
      </c>
      <c r="K223" s="168">
        <v>50</v>
      </c>
      <c r="L223" s="168"/>
      <c r="M223" s="168">
        <v>71</v>
      </c>
    </row>
    <row r="224" spans="1:13" x14ac:dyDescent="0.3">
      <c r="A224" s="6" t="s">
        <v>230</v>
      </c>
      <c r="B224" s="168">
        <v>1441</v>
      </c>
      <c r="C224" s="168">
        <v>4</v>
      </c>
      <c r="D224" s="168">
        <v>5</v>
      </c>
      <c r="E224" s="168">
        <v>0</v>
      </c>
      <c r="F224" s="168">
        <v>0</v>
      </c>
      <c r="G224" s="168">
        <v>0</v>
      </c>
      <c r="H224" s="168">
        <v>0</v>
      </c>
      <c r="I224" s="168">
        <v>8</v>
      </c>
      <c r="J224" s="168">
        <v>0</v>
      </c>
      <c r="K224" s="168">
        <v>14</v>
      </c>
      <c r="L224" s="168"/>
      <c r="M224" s="168">
        <v>20</v>
      </c>
    </row>
    <row r="225" spans="1:13" x14ac:dyDescent="0.3">
      <c r="A225" s="6" t="s">
        <v>231</v>
      </c>
      <c r="B225" s="168">
        <v>6330</v>
      </c>
      <c r="C225" s="168">
        <v>87</v>
      </c>
      <c r="D225" s="168">
        <v>197</v>
      </c>
      <c r="E225" s="168">
        <v>8</v>
      </c>
      <c r="F225" s="168">
        <v>0</v>
      </c>
      <c r="G225" s="168">
        <v>224</v>
      </c>
      <c r="H225" s="168">
        <v>0</v>
      </c>
      <c r="I225" s="168">
        <v>49</v>
      </c>
      <c r="J225" s="168">
        <v>0</v>
      </c>
      <c r="K225" s="168">
        <v>59</v>
      </c>
      <c r="L225" s="168"/>
      <c r="M225" s="168">
        <v>246</v>
      </c>
    </row>
    <row r="226" spans="1:13" x14ac:dyDescent="0.3">
      <c r="A226" s="6" t="s">
        <v>232</v>
      </c>
      <c r="B226" s="168">
        <v>13640</v>
      </c>
      <c r="C226" s="168">
        <v>449</v>
      </c>
      <c r="D226" s="168">
        <v>64</v>
      </c>
      <c r="E226" s="168">
        <v>103</v>
      </c>
      <c r="F226" s="168">
        <v>27</v>
      </c>
      <c r="G226" s="168">
        <v>104</v>
      </c>
      <c r="H226" s="168">
        <v>0</v>
      </c>
      <c r="I226" s="168">
        <v>122</v>
      </c>
      <c r="J226" s="168">
        <v>592</v>
      </c>
      <c r="K226" s="168">
        <v>357</v>
      </c>
      <c r="L226" s="168"/>
      <c r="M226" s="168">
        <v>777</v>
      </c>
    </row>
    <row r="227" spans="1:13" x14ac:dyDescent="0.3">
      <c r="A227" s="6" t="s">
        <v>233</v>
      </c>
      <c r="B227" s="168">
        <v>1985</v>
      </c>
      <c r="C227" s="168">
        <v>182</v>
      </c>
      <c r="D227" s="168">
        <v>22</v>
      </c>
      <c r="E227" s="168">
        <v>4</v>
      </c>
      <c r="F227" s="168">
        <v>0</v>
      </c>
      <c r="G227" s="168">
        <v>16</v>
      </c>
      <c r="H227" s="168">
        <v>0</v>
      </c>
      <c r="I227" s="168">
        <v>0</v>
      </c>
      <c r="J227" s="168">
        <v>15</v>
      </c>
      <c r="K227" s="168">
        <v>73</v>
      </c>
      <c r="L227" s="168"/>
      <c r="M227" s="168">
        <v>65</v>
      </c>
    </row>
    <row r="228" spans="1:13" x14ac:dyDescent="0.3">
      <c r="A228" s="6" t="s">
        <v>234</v>
      </c>
      <c r="B228" s="168">
        <v>1567</v>
      </c>
      <c r="C228" s="168">
        <v>1</v>
      </c>
      <c r="D228" s="168">
        <v>0</v>
      </c>
      <c r="E228" s="168">
        <v>2</v>
      </c>
      <c r="F228" s="168">
        <v>0</v>
      </c>
      <c r="G228" s="168">
        <v>12</v>
      </c>
      <c r="H228" s="168">
        <v>0</v>
      </c>
      <c r="I228" s="168">
        <v>0</v>
      </c>
      <c r="J228" s="168">
        <v>0</v>
      </c>
      <c r="K228" s="168">
        <v>3</v>
      </c>
      <c r="L228" s="168"/>
      <c r="M228" s="168">
        <v>28</v>
      </c>
    </row>
    <row r="229" spans="1:13" x14ac:dyDescent="0.3">
      <c r="A229" s="6" t="s">
        <v>235</v>
      </c>
      <c r="B229" s="168">
        <v>236</v>
      </c>
      <c r="C229" s="168">
        <v>145</v>
      </c>
      <c r="D229" s="168">
        <v>0</v>
      </c>
      <c r="E229" s="168">
        <v>0</v>
      </c>
      <c r="F229" s="168">
        <v>0</v>
      </c>
      <c r="G229" s="168">
        <v>0</v>
      </c>
      <c r="H229" s="168">
        <v>0</v>
      </c>
      <c r="I229" s="168">
        <v>0</v>
      </c>
      <c r="J229" s="168">
        <v>4</v>
      </c>
      <c r="K229" s="168">
        <v>0</v>
      </c>
      <c r="L229" s="168"/>
      <c r="M229" s="168">
        <v>8</v>
      </c>
    </row>
    <row r="230" spans="1:13" x14ac:dyDescent="0.3">
      <c r="A230" s="6" t="s">
        <v>236</v>
      </c>
      <c r="B230" s="168">
        <v>1271</v>
      </c>
      <c r="C230" s="168">
        <v>475</v>
      </c>
      <c r="D230" s="168">
        <v>0</v>
      </c>
      <c r="E230" s="168">
        <v>2</v>
      </c>
      <c r="F230" s="168">
        <v>0</v>
      </c>
      <c r="G230" s="168">
        <v>1</v>
      </c>
      <c r="H230" s="168">
        <v>0</v>
      </c>
      <c r="I230" s="168">
        <v>1</v>
      </c>
      <c r="J230" s="168">
        <v>14</v>
      </c>
      <c r="K230" s="168">
        <v>155</v>
      </c>
      <c r="L230" s="168"/>
      <c r="M230" s="168">
        <v>92</v>
      </c>
    </row>
    <row r="231" spans="1:13" x14ac:dyDescent="0.3">
      <c r="A231" s="6" t="s">
        <v>237</v>
      </c>
      <c r="B231" s="168">
        <v>5203</v>
      </c>
      <c r="C231" s="168">
        <v>403</v>
      </c>
      <c r="D231" s="168">
        <v>16</v>
      </c>
      <c r="E231" s="168">
        <v>0</v>
      </c>
      <c r="F231" s="168">
        <v>0</v>
      </c>
      <c r="G231" s="168">
        <v>43</v>
      </c>
      <c r="H231" s="168">
        <v>0</v>
      </c>
      <c r="I231" s="168">
        <v>0</v>
      </c>
      <c r="J231" s="168">
        <v>0</v>
      </c>
      <c r="K231" s="168">
        <v>335</v>
      </c>
      <c r="L231" s="168"/>
      <c r="M231" s="168">
        <v>73</v>
      </c>
    </row>
    <row r="232" spans="1:13" x14ac:dyDescent="0.3">
      <c r="A232" s="6" t="s">
        <v>238</v>
      </c>
      <c r="B232" s="168">
        <v>4110</v>
      </c>
      <c r="C232" s="168">
        <v>61</v>
      </c>
      <c r="D232" s="168">
        <v>96</v>
      </c>
      <c r="E232" s="168">
        <v>0</v>
      </c>
      <c r="F232" s="168">
        <v>0</v>
      </c>
      <c r="G232" s="168">
        <v>33</v>
      </c>
      <c r="H232" s="168">
        <v>0</v>
      </c>
      <c r="I232" s="168">
        <v>34</v>
      </c>
      <c r="J232" s="168">
        <v>8</v>
      </c>
      <c r="K232" s="168">
        <v>29</v>
      </c>
      <c r="L232" s="168"/>
      <c r="M232" s="168">
        <v>45</v>
      </c>
    </row>
    <row r="233" spans="1:13" x14ac:dyDescent="0.3">
      <c r="A233" s="6" t="s">
        <v>239</v>
      </c>
      <c r="B233" s="168">
        <v>9524</v>
      </c>
      <c r="C233" s="168">
        <v>1368</v>
      </c>
      <c r="D233" s="168">
        <v>20</v>
      </c>
      <c r="E233" s="168">
        <v>47</v>
      </c>
      <c r="F233" s="168">
        <v>0</v>
      </c>
      <c r="G233" s="168">
        <v>68</v>
      </c>
      <c r="H233" s="168">
        <v>0</v>
      </c>
      <c r="I233" s="168">
        <v>0</v>
      </c>
      <c r="J233" s="168">
        <v>71</v>
      </c>
      <c r="K233" s="168">
        <v>498</v>
      </c>
      <c r="L233" s="168"/>
      <c r="M233" s="168">
        <v>340</v>
      </c>
    </row>
    <row r="234" spans="1:13" x14ac:dyDescent="0.3">
      <c r="A234" s="6" t="s">
        <v>240</v>
      </c>
      <c r="B234" s="168">
        <v>4642</v>
      </c>
      <c r="C234" s="168">
        <v>1388</v>
      </c>
      <c r="D234" s="168">
        <v>29</v>
      </c>
      <c r="E234" s="168">
        <v>0</v>
      </c>
      <c r="F234" s="168">
        <v>0</v>
      </c>
      <c r="G234" s="168">
        <v>12</v>
      </c>
      <c r="H234" s="168">
        <v>0</v>
      </c>
      <c r="I234" s="168">
        <v>15</v>
      </c>
      <c r="J234" s="168">
        <v>114</v>
      </c>
      <c r="K234" s="168">
        <v>126</v>
      </c>
      <c r="L234" s="168"/>
      <c r="M234" s="168">
        <v>386</v>
      </c>
    </row>
    <row r="235" spans="1:13" x14ac:dyDescent="0.3">
      <c r="A235" s="6" t="s">
        <v>241</v>
      </c>
      <c r="B235" s="168">
        <v>51718</v>
      </c>
      <c r="C235" s="168">
        <v>5385</v>
      </c>
      <c r="D235" s="168">
        <v>1221</v>
      </c>
      <c r="E235" s="168">
        <v>53</v>
      </c>
      <c r="F235" s="168">
        <v>55</v>
      </c>
      <c r="G235" s="168">
        <v>187</v>
      </c>
      <c r="H235" s="168">
        <v>101</v>
      </c>
      <c r="I235" s="168">
        <v>274</v>
      </c>
      <c r="J235" s="168">
        <v>126</v>
      </c>
      <c r="K235" s="168">
        <v>2469</v>
      </c>
      <c r="L235" s="168"/>
      <c r="M235" s="168">
        <v>3199</v>
      </c>
    </row>
    <row r="236" spans="1:13" x14ac:dyDescent="0.3">
      <c r="A236" s="6" t="s">
        <v>242</v>
      </c>
      <c r="B236" s="168">
        <v>151</v>
      </c>
      <c r="C236" s="168">
        <v>1087</v>
      </c>
      <c r="D236" s="168">
        <v>4</v>
      </c>
      <c r="E236" s="168">
        <v>24</v>
      </c>
      <c r="F236" s="168">
        <v>0</v>
      </c>
      <c r="G236" s="168">
        <v>18</v>
      </c>
      <c r="H236" s="168">
        <v>8</v>
      </c>
      <c r="I236" s="168">
        <v>11</v>
      </c>
      <c r="J236" s="168">
        <v>6</v>
      </c>
      <c r="K236" s="168">
        <v>11</v>
      </c>
      <c r="L236" s="168"/>
      <c r="M236" s="168">
        <v>0</v>
      </c>
    </row>
    <row r="237" spans="1:13" x14ac:dyDescent="0.3">
      <c r="A237" s="6" t="s">
        <v>243</v>
      </c>
      <c r="B237" s="168">
        <v>429</v>
      </c>
      <c r="C237" s="168">
        <v>111</v>
      </c>
      <c r="D237" s="168">
        <v>0</v>
      </c>
      <c r="E237" s="168">
        <v>0</v>
      </c>
      <c r="F237" s="168">
        <v>0</v>
      </c>
      <c r="G237" s="168">
        <v>2</v>
      </c>
      <c r="H237" s="168">
        <v>0</v>
      </c>
      <c r="I237" s="168">
        <v>0</v>
      </c>
      <c r="J237" s="168">
        <v>13</v>
      </c>
      <c r="K237" s="168">
        <v>20</v>
      </c>
      <c r="L237" s="168"/>
      <c r="M237" s="168">
        <v>107</v>
      </c>
    </row>
    <row r="238" spans="1:13" x14ac:dyDescent="0.3">
      <c r="A238" s="6" t="s">
        <v>244</v>
      </c>
      <c r="B238" s="168">
        <v>122</v>
      </c>
      <c r="C238" s="168">
        <v>0</v>
      </c>
      <c r="D238" s="168">
        <v>0</v>
      </c>
      <c r="E238" s="168">
        <v>3</v>
      </c>
      <c r="F238" s="168">
        <v>0</v>
      </c>
      <c r="G238" s="168">
        <v>13</v>
      </c>
      <c r="H238" s="168">
        <v>0</v>
      </c>
      <c r="I238" s="168">
        <v>0</v>
      </c>
      <c r="J238" s="168">
        <v>1</v>
      </c>
      <c r="K238" s="168">
        <v>0</v>
      </c>
      <c r="L238" s="168"/>
      <c r="M238" s="168">
        <v>0</v>
      </c>
    </row>
    <row r="239" spans="1:13" x14ac:dyDescent="0.3">
      <c r="A239" s="6" t="s">
        <v>245</v>
      </c>
      <c r="B239" s="168">
        <v>3509</v>
      </c>
      <c r="C239" s="168">
        <v>15</v>
      </c>
      <c r="D239" s="168">
        <v>85</v>
      </c>
      <c r="E239" s="168">
        <v>0</v>
      </c>
      <c r="F239" s="168">
        <v>0</v>
      </c>
      <c r="G239" s="168">
        <v>5</v>
      </c>
      <c r="H239" s="168">
        <v>0</v>
      </c>
      <c r="I239" s="168">
        <v>0</v>
      </c>
      <c r="J239" s="168">
        <v>34</v>
      </c>
      <c r="K239" s="168">
        <v>86</v>
      </c>
      <c r="L239" s="168"/>
      <c r="M239" s="168">
        <v>65</v>
      </c>
    </row>
    <row r="240" spans="1:13" x14ac:dyDescent="0.3">
      <c r="A240" s="6" t="s">
        <v>246</v>
      </c>
      <c r="B240" s="168">
        <v>681</v>
      </c>
      <c r="C240" s="168">
        <v>50</v>
      </c>
      <c r="D240" s="168">
        <v>0</v>
      </c>
      <c r="E240" s="168">
        <v>0</v>
      </c>
      <c r="F240" s="168">
        <v>0</v>
      </c>
      <c r="G240" s="168">
        <v>0</v>
      </c>
      <c r="H240" s="168">
        <v>0</v>
      </c>
      <c r="I240" s="168">
        <v>0</v>
      </c>
      <c r="J240" s="168">
        <v>31</v>
      </c>
      <c r="K240" s="168">
        <v>15</v>
      </c>
      <c r="L240" s="168"/>
      <c r="M240" s="168">
        <v>25</v>
      </c>
    </row>
    <row r="241" spans="1:13" x14ac:dyDescent="0.3">
      <c r="A241" s="6" t="s">
        <v>247</v>
      </c>
      <c r="B241" s="168">
        <v>477</v>
      </c>
      <c r="C241" s="168">
        <v>0</v>
      </c>
      <c r="D241" s="168">
        <v>6</v>
      </c>
      <c r="E241" s="168">
        <v>1</v>
      </c>
      <c r="F241" s="168">
        <v>0</v>
      </c>
      <c r="G241" s="168">
        <v>0</v>
      </c>
      <c r="H241" s="168">
        <v>0</v>
      </c>
      <c r="I241" s="168">
        <v>2</v>
      </c>
      <c r="J241" s="168">
        <v>0</v>
      </c>
      <c r="K241" s="168">
        <v>16</v>
      </c>
      <c r="L241" s="168"/>
      <c r="M241" s="168">
        <v>40</v>
      </c>
    </row>
    <row r="242" spans="1:13" x14ac:dyDescent="0.3">
      <c r="A242" s="6" t="s">
        <v>248</v>
      </c>
      <c r="B242" s="168">
        <v>310</v>
      </c>
      <c r="C242" s="168">
        <v>0</v>
      </c>
      <c r="D242" s="168">
        <v>0</v>
      </c>
      <c r="E242" s="168">
        <v>0</v>
      </c>
      <c r="F242" s="168">
        <v>0</v>
      </c>
      <c r="G242" s="168">
        <v>0</v>
      </c>
      <c r="H242" s="168">
        <v>0</v>
      </c>
      <c r="I242" s="168">
        <v>0</v>
      </c>
      <c r="J242" s="168">
        <v>0</v>
      </c>
      <c r="K242" s="168">
        <v>3</v>
      </c>
      <c r="L242" s="168"/>
      <c r="M242" s="168">
        <v>0</v>
      </c>
    </row>
    <row r="243" spans="1:13" x14ac:dyDescent="0.3">
      <c r="A243" s="6" t="s">
        <v>249</v>
      </c>
      <c r="B243" s="168">
        <v>3976</v>
      </c>
      <c r="C243" s="168">
        <v>3015</v>
      </c>
      <c r="D243" s="168">
        <v>0</v>
      </c>
      <c r="E243" s="168">
        <v>62</v>
      </c>
      <c r="F243" s="168">
        <v>0</v>
      </c>
      <c r="G243" s="168">
        <v>0</v>
      </c>
      <c r="H243" s="168">
        <v>0</v>
      </c>
      <c r="I243" s="168">
        <v>0</v>
      </c>
      <c r="J243" s="168">
        <v>28</v>
      </c>
      <c r="K243" s="168">
        <v>770</v>
      </c>
      <c r="L243" s="168"/>
      <c r="M243" s="168">
        <v>823</v>
      </c>
    </row>
    <row r="244" spans="1:13" x14ac:dyDescent="0.3">
      <c r="A244" s="6" t="s">
        <v>250</v>
      </c>
      <c r="B244" s="168">
        <v>3446</v>
      </c>
      <c r="C244" s="168">
        <v>669</v>
      </c>
      <c r="D244" s="168">
        <v>0</v>
      </c>
      <c r="E244" s="168">
        <v>6</v>
      </c>
      <c r="F244" s="168">
        <v>0</v>
      </c>
      <c r="G244" s="168">
        <v>9</v>
      </c>
      <c r="H244" s="168">
        <v>0</v>
      </c>
      <c r="I244" s="168">
        <v>0</v>
      </c>
      <c r="J244" s="168">
        <v>251</v>
      </c>
      <c r="K244" s="168">
        <v>3</v>
      </c>
      <c r="L244" s="168"/>
      <c r="M244" s="168">
        <v>9</v>
      </c>
    </row>
    <row r="245" spans="1:13" x14ac:dyDescent="0.3">
      <c r="A245" s="6" t="s">
        <v>251</v>
      </c>
      <c r="B245" s="168">
        <v>1144</v>
      </c>
      <c r="C245" s="168">
        <v>54</v>
      </c>
      <c r="D245" s="168">
        <v>5</v>
      </c>
      <c r="E245" s="168">
        <v>0</v>
      </c>
      <c r="F245" s="168">
        <v>0</v>
      </c>
      <c r="G245" s="168">
        <v>6</v>
      </c>
      <c r="H245" s="168">
        <v>0</v>
      </c>
      <c r="I245" s="168">
        <v>0</v>
      </c>
      <c r="J245" s="168">
        <v>7</v>
      </c>
      <c r="K245" s="168">
        <v>2</v>
      </c>
      <c r="L245" s="168"/>
      <c r="M245" s="168">
        <v>12</v>
      </c>
    </row>
    <row r="246" spans="1:13" x14ac:dyDescent="0.3">
      <c r="A246" s="6" t="s">
        <v>252</v>
      </c>
      <c r="B246" s="168">
        <v>1776</v>
      </c>
      <c r="C246" s="168">
        <v>49</v>
      </c>
      <c r="D246" s="168">
        <v>1</v>
      </c>
      <c r="E246" s="168">
        <v>25</v>
      </c>
      <c r="F246" s="168">
        <v>4</v>
      </c>
      <c r="G246" s="168">
        <v>10</v>
      </c>
      <c r="H246" s="168">
        <v>0</v>
      </c>
      <c r="I246" s="168">
        <v>0</v>
      </c>
      <c r="J246" s="168">
        <v>5</v>
      </c>
      <c r="K246" s="168">
        <v>19</v>
      </c>
      <c r="L246" s="168"/>
      <c r="M246" s="168">
        <v>8</v>
      </c>
    </row>
    <row r="247" spans="1:13" x14ac:dyDescent="0.3">
      <c r="A247" s="6" t="s">
        <v>253</v>
      </c>
      <c r="B247" s="168">
        <v>2660</v>
      </c>
      <c r="C247" s="168">
        <v>6</v>
      </c>
      <c r="D247" s="168">
        <v>71</v>
      </c>
      <c r="E247" s="168">
        <v>0</v>
      </c>
      <c r="F247" s="168">
        <v>0</v>
      </c>
      <c r="G247" s="168">
        <v>25</v>
      </c>
      <c r="H247" s="168">
        <v>0</v>
      </c>
      <c r="I247" s="168">
        <v>0</v>
      </c>
      <c r="J247" s="168">
        <v>0</v>
      </c>
      <c r="K247" s="168">
        <v>13</v>
      </c>
      <c r="L247" s="168"/>
      <c r="M247" s="168">
        <v>8</v>
      </c>
    </row>
    <row r="248" spans="1:13" x14ac:dyDescent="0.3">
      <c r="A248" s="6" t="s">
        <v>254</v>
      </c>
      <c r="B248" s="168">
        <v>31637</v>
      </c>
      <c r="C248" s="168">
        <v>30961</v>
      </c>
      <c r="D248" s="168">
        <v>954</v>
      </c>
      <c r="E248" s="168">
        <v>115</v>
      </c>
      <c r="F248" s="168">
        <v>64</v>
      </c>
      <c r="G248" s="168">
        <v>185</v>
      </c>
      <c r="H248" s="168">
        <v>119</v>
      </c>
      <c r="I248" s="168">
        <v>331</v>
      </c>
      <c r="J248" s="168">
        <v>593</v>
      </c>
      <c r="K248" s="168">
        <v>3034</v>
      </c>
      <c r="L248" s="168"/>
      <c r="M248" s="168">
        <v>2973</v>
      </c>
    </row>
    <row r="249" spans="1:13" x14ac:dyDescent="0.3">
      <c r="A249" s="6" t="s">
        <v>255</v>
      </c>
      <c r="B249" s="168">
        <v>2014</v>
      </c>
      <c r="C249" s="168">
        <v>23</v>
      </c>
      <c r="D249" s="168">
        <v>6</v>
      </c>
      <c r="E249" s="168">
        <v>0</v>
      </c>
      <c r="F249" s="168">
        <v>0</v>
      </c>
      <c r="G249" s="168">
        <v>14</v>
      </c>
      <c r="H249" s="168">
        <v>0</v>
      </c>
      <c r="I249" s="168">
        <v>0</v>
      </c>
      <c r="J249" s="168">
        <v>0</v>
      </c>
      <c r="K249" s="168">
        <v>69</v>
      </c>
      <c r="L249" s="168"/>
      <c r="M249" s="168">
        <v>18</v>
      </c>
    </row>
    <row r="250" spans="1:13" x14ac:dyDescent="0.3">
      <c r="A250" s="6" t="s">
        <v>256</v>
      </c>
      <c r="B250" s="168">
        <v>2839</v>
      </c>
      <c r="C250" s="168">
        <v>241</v>
      </c>
      <c r="D250" s="168">
        <v>0</v>
      </c>
      <c r="E250" s="168">
        <v>0</v>
      </c>
      <c r="F250" s="168">
        <v>0</v>
      </c>
      <c r="G250" s="168">
        <v>15</v>
      </c>
      <c r="H250" s="168">
        <v>0</v>
      </c>
      <c r="I250" s="168">
        <v>0</v>
      </c>
      <c r="J250" s="168">
        <v>265</v>
      </c>
      <c r="K250" s="168">
        <v>232</v>
      </c>
      <c r="L250" s="168"/>
      <c r="M250" s="168">
        <v>207</v>
      </c>
    </row>
    <row r="251" spans="1:13" x14ac:dyDescent="0.3">
      <c r="A251" s="6" t="s">
        <v>257</v>
      </c>
      <c r="B251" s="168">
        <v>7439</v>
      </c>
      <c r="C251" s="168">
        <v>394</v>
      </c>
      <c r="D251" s="168">
        <v>36</v>
      </c>
      <c r="E251" s="168">
        <v>0</v>
      </c>
      <c r="F251" s="168">
        <v>0</v>
      </c>
      <c r="G251" s="168">
        <v>29</v>
      </c>
      <c r="H251" s="168">
        <v>0</v>
      </c>
      <c r="I251" s="168">
        <v>0</v>
      </c>
      <c r="J251" s="168">
        <v>11</v>
      </c>
      <c r="K251" s="168">
        <v>482</v>
      </c>
      <c r="L251" s="168"/>
      <c r="M251" s="168">
        <v>761</v>
      </c>
    </row>
    <row r="252" spans="1:13" x14ac:dyDescent="0.3">
      <c r="A252" s="6" t="s">
        <v>258</v>
      </c>
      <c r="B252" s="168">
        <v>1633</v>
      </c>
      <c r="C252" s="168">
        <v>66</v>
      </c>
      <c r="D252" s="168">
        <v>0</v>
      </c>
      <c r="E252" s="168">
        <v>0</v>
      </c>
      <c r="F252" s="168">
        <v>0</v>
      </c>
      <c r="G252" s="168">
        <v>24</v>
      </c>
      <c r="H252" s="168">
        <v>0</v>
      </c>
      <c r="I252" s="168">
        <v>0</v>
      </c>
      <c r="J252" s="168">
        <v>85</v>
      </c>
      <c r="K252" s="168">
        <v>0</v>
      </c>
      <c r="L252" s="168"/>
      <c r="M252" s="168">
        <v>0</v>
      </c>
    </row>
    <row r="253" spans="1:13" x14ac:dyDescent="0.3">
      <c r="A253" s="6" t="s">
        <v>259</v>
      </c>
      <c r="B253" s="168">
        <v>60053</v>
      </c>
      <c r="C253" s="168">
        <v>4227</v>
      </c>
      <c r="D253" s="168">
        <v>1577</v>
      </c>
      <c r="E253" s="168">
        <v>139</v>
      </c>
      <c r="F253" s="168">
        <v>0</v>
      </c>
      <c r="G253" s="168">
        <v>310</v>
      </c>
      <c r="H253" s="168">
        <v>31</v>
      </c>
      <c r="I253" s="168">
        <v>450</v>
      </c>
      <c r="J253" s="168">
        <v>1353</v>
      </c>
      <c r="K253" s="168">
        <v>2580</v>
      </c>
      <c r="L253" s="168"/>
      <c r="M253" s="168">
        <v>3769</v>
      </c>
    </row>
    <row r="254" spans="1:13" x14ac:dyDescent="0.3">
      <c r="A254" s="6" t="s">
        <v>260</v>
      </c>
      <c r="B254" s="168">
        <v>5101</v>
      </c>
      <c r="C254" s="168">
        <v>228</v>
      </c>
      <c r="D254" s="168">
        <v>300</v>
      </c>
      <c r="E254" s="168">
        <v>10</v>
      </c>
      <c r="F254" s="168">
        <v>0</v>
      </c>
      <c r="G254" s="168">
        <v>27</v>
      </c>
      <c r="H254" s="168">
        <v>9</v>
      </c>
      <c r="I254" s="168">
        <v>60</v>
      </c>
      <c r="J254" s="168">
        <v>39</v>
      </c>
      <c r="K254" s="168">
        <v>117</v>
      </c>
      <c r="L254" s="168"/>
      <c r="M254" s="168">
        <v>124</v>
      </c>
    </row>
    <row r="255" spans="1:13" x14ac:dyDescent="0.3">
      <c r="A255" s="6" t="s">
        <v>261</v>
      </c>
      <c r="B255" s="168">
        <v>1016</v>
      </c>
      <c r="C255" s="168">
        <v>194</v>
      </c>
      <c r="D255" s="168">
        <v>4</v>
      </c>
      <c r="E255" s="168">
        <v>1</v>
      </c>
      <c r="F255" s="168">
        <v>0</v>
      </c>
      <c r="G255" s="168">
        <v>9</v>
      </c>
      <c r="H255" s="168">
        <v>0</v>
      </c>
      <c r="I255" s="168">
        <v>7</v>
      </c>
      <c r="J255" s="168">
        <v>9</v>
      </c>
      <c r="K255" s="168">
        <v>173</v>
      </c>
      <c r="L255" s="168"/>
      <c r="M255" s="168">
        <v>6</v>
      </c>
    </row>
    <row r="256" spans="1:13" x14ac:dyDescent="0.3">
      <c r="A256" s="6" t="s">
        <v>262</v>
      </c>
      <c r="B256" s="168">
        <v>1324</v>
      </c>
      <c r="C256" s="168">
        <v>5</v>
      </c>
      <c r="D256" s="168">
        <v>43</v>
      </c>
      <c r="E256" s="168">
        <v>0</v>
      </c>
      <c r="F256" s="168">
        <v>0</v>
      </c>
      <c r="G256" s="168">
        <v>19</v>
      </c>
      <c r="H256" s="168">
        <v>0</v>
      </c>
      <c r="I256" s="168">
        <v>0</v>
      </c>
      <c r="J256" s="168">
        <v>0</v>
      </c>
      <c r="K256" s="168">
        <v>47</v>
      </c>
      <c r="L256" s="168"/>
      <c r="M256" s="168">
        <v>67</v>
      </c>
    </row>
    <row r="257" spans="1:13" x14ac:dyDescent="0.3">
      <c r="A257" s="6" t="s">
        <v>263</v>
      </c>
      <c r="B257" s="168">
        <v>49996</v>
      </c>
      <c r="C257" s="168">
        <v>1846</v>
      </c>
      <c r="D257" s="168">
        <v>716</v>
      </c>
      <c r="E257" s="168">
        <v>45</v>
      </c>
      <c r="F257" s="168">
        <v>0</v>
      </c>
      <c r="G257" s="168">
        <v>197</v>
      </c>
      <c r="H257" s="168">
        <v>60</v>
      </c>
      <c r="I257" s="168">
        <v>106</v>
      </c>
      <c r="J257" s="168">
        <v>1176</v>
      </c>
      <c r="K257" s="168">
        <v>1273</v>
      </c>
      <c r="L257" s="168"/>
      <c r="M257" s="168">
        <v>1413</v>
      </c>
    </row>
    <row r="258" spans="1:13" x14ac:dyDescent="0.3">
      <c r="A258" s="6" t="s">
        <v>264</v>
      </c>
      <c r="B258" s="168">
        <v>5543</v>
      </c>
      <c r="C258" s="168">
        <v>229</v>
      </c>
      <c r="D258" s="168">
        <v>10</v>
      </c>
      <c r="E258" s="168">
        <v>0</v>
      </c>
      <c r="F258" s="168">
        <v>0</v>
      </c>
      <c r="G258" s="168">
        <v>81</v>
      </c>
      <c r="H258" s="168">
        <v>0</v>
      </c>
      <c r="I258" s="168">
        <v>7</v>
      </c>
      <c r="J258" s="168">
        <v>9</v>
      </c>
      <c r="K258" s="168">
        <v>108</v>
      </c>
      <c r="L258" s="168"/>
      <c r="M258" s="168">
        <v>99</v>
      </c>
    </row>
    <row r="259" spans="1:13" x14ac:dyDescent="0.3">
      <c r="A259" s="6" t="s">
        <v>265</v>
      </c>
      <c r="B259" s="168">
        <v>2554</v>
      </c>
      <c r="C259" s="168">
        <v>46</v>
      </c>
      <c r="D259" s="168">
        <v>0</v>
      </c>
      <c r="E259" s="168">
        <v>0</v>
      </c>
      <c r="F259" s="168">
        <v>0</v>
      </c>
      <c r="G259" s="168">
        <v>31</v>
      </c>
      <c r="H259" s="168">
        <v>0</v>
      </c>
      <c r="I259" s="168">
        <v>50</v>
      </c>
      <c r="J259" s="168">
        <v>6</v>
      </c>
      <c r="K259" s="168">
        <v>111</v>
      </c>
      <c r="L259" s="168"/>
      <c r="M259" s="168">
        <v>91</v>
      </c>
    </row>
    <row r="260" spans="1:13" x14ac:dyDescent="0.3">
      <c r="A260" s="6" t="s">
        <v>266</v>
      </c>
      <c r="B260" s="168">
        <v>141791</v>
      </c>
      <c r="C260" s="168">
        <v>30902</v>
      </c>
      <c r="D260" s="168">
        <v>2990</v>
      </c>
      <c r="E260" s="168">
        <v>287</v>
      </c>
      <c r="F260" s="168">
        <v>77</v>
      </c>
      <c r="G260" s="168">
        <v>1152</v>
      </c>
      <c r="H260" s="168">
        <v>366</v>
      </c>
      <c r="I260" s="168">
        <v>1103</v>
      </c>
      <c r="J260" s="168">
        <v>4197</v>
      </c>
      <c r="K260" s="168">
        <v>8992</v>
      </c>
      <c r="L260" s="168"/>
      <c r="M260" s="168">
        <v>10938</v>
      </c>
    </row>
    <row r="261" spans="1:13" x14ac:dyDescent="0.3">
      <c r="A261" s="6" t="s">
        <v>268</v>
      </c>
      <c r="B261" s="168">
        <v>6787</v>
      </c>
      <c r="C261" s="168">
        <v>26</v>
      </c>
      <c r="D261" s="168">
        <v>19</v>
      </c>
      <c r="E261" s="168">
        <v>3</v>
      </c>
      <c r="F261" s="168">
        <v>0</v>
      </c>
      <c r="G261" s="168">
        <v>144</v>
      </c>
      <c r="H261" s="168">
        <v>0</v>
      </c>
      <c r="I261" s="168">
        <v>0</v>
      </c>
      <c r="J261" s="168">
        <v>99</v>
      </c>
      <c r="K261" s="168">
        <v>271</v>
      </c>
      <c r="L261" s="168"/>
      <c r="M261" s="168">
        <v>343</v>
      </c>
    </row>
    <row r="262" spans="1:13" x14ac:dyDescent="0.3">
      <c r="A262" s="6" t="s">
        <v>269</v>
      </c>
      <c r="B262" s="168">
        <v>68</v>
      </c>
      <c r="C262" s="168">
        <v>0</v>
      </c>
      <c r="D262" s="168">
        <v>0</v>
      </c>
      <c r="E262" s="168">
        <v>0</v>
      </c>
      <c r="F262" s="168">
        <v>0</v>
      </c>
      <c r="G262" s="168">
        <v>0</v>
      </c>
      <c r="H262" s="168">
        <v>0</v>
      </c>
      <c r="I262" s="168">
        <v>0</v>
      </c>
      <c r="J262" s="168">
        <v>0</v>
      </c>
      <c r="K262" s="168">
        <v>0</v>
      </c>
      <c r="L262" s="168"/>
      <c r="M262" s="168">
        <v>0</v>
      </c>
    </row>
    <row r="263" spans="1:13" x14ac:dyDescent="0.3">
      <c r="A263" s="6" t="s">
        <v>272</v>
      </c>
      <c r="B263" s="168">
        <v>20671</v>
      </c>
      <c r="C263" s="168">
        <v>9720</v>
      </c>
      <c r="D263" s="168">
        <v>1405</v>
      </c>
      <c r="E263" s="168">
        <v>20</v>
      </c>
      <c r="F263" s="168">
        <v>0</v>
      </c>
      <c r="G263" s="168">
        <v>120</v>
      </c>
      <c r="H263" s="168">
        <v>18</v>
      </c>
      <c r="I263" s="168">
        <v>105</v>
      </c>
      <c r="J263" s="168">
        <v>923</v>
      </c>
      <c r="K263" s="168">
        <v>5571</v>
      </c>
      <c r="L263" s="168"/>
      <c r="M263" s="168">
        <v>7645</v>
      </c>
    </row>
    <row r="264" spans="1:13" x14ac:dyDescent="0.3">
      <c r="A264" s="6" t="s">
        <v>267</v>
      </c>
      <c r="B264" s="168">
        <v>4793</v>
      </c>
      <c r="C264" s="168">
        <v>65</v>
      </c>
      <c r="D264" s="168">
        <v>0</v>
      </c>
      <c r="E264" s="168">
        <v>10</v>
      </c>
      <c r="F264" s="168">
        <v>0</v>
      </c>
      <c r="G264" s="168">
        <v>11</v>
      </c>
      <c r="H264" s="168">
        <v>0</v>
      </c>
      <c r="I264" s="168">
        <v>0</v>
      </c>
      <c r="J264" s="168">
        <v>0</v>
      </c>
      <c r="K264" s="168">
        <v>676</v>
      </c>
      <c r="L264" s="168"/>
      <c r="M264" s="168">
        <v>877</v>
      </c>
    </row>
    <row r="265" spans="1:13" x14ac:dyDescent="0.3">
      <c r="A265" s="6" t="s">
        <v>270</v>
      </c>
      <c r="B265" s="168">
        <v>10932</v>
      </c>
      <c r="C265" s="168">
        <v>1661</v>
      </c>
      <c r="D265" s="168">
        <v>662</v>
      </c>
      <c r="E265" s="168">
        <v>0</v>
      </c>
      <c r="F265" s="168">
        <v>0</v>
      </c>
      <c r="G265" s="168">
        <v>25</v>
      </c>
      <c r="H265" s="168">
        <v>0</v>
      </c>
      <c r="I265" s="168">
        <v>48</v>
      </c>
      <c r="J265" s="168">
        <v>119</v>
      </c>
      <c r="K265" s="168">
        <v>364</v>
      </c>
      <c r="L265" s="168"/>
      <c r="M265" s="168">
        <v>717</v>
      </c>
    </row>
    <row r="266" spans="1:13" x14ac:dyDescent="0.3">
      <c r="A266" s="6" t="s">
        <v>271</v>
      </c>
      <c r="B266" s="168">
        <v>1950</v>
      </c>
      <c r="C266" s="168">
        <v>37</v>
      </c>
      <c r="D266" s="168">
        <v>0</v>
      </c>
      <c r="E266" s="168">
        <v>0</v>
      </c>
      <c r="F266" s="168">
        <v>0</v>
      </c>
      <c r="G266" s="168">
        <v>7</v>
      </c>
      <c r="H266" s="168">
        <v>0</v>
      </c>
      <c r="I266" s="168">
        <v>0</v>
      </c>
      <c r="J266" s="168">
        <v>18</v>
      </c>
      <c r="K266" s="168">
        <v>44</v>
      </c>
      <c r="L266" s="168"/>
      <c r="M266" s="168">
        <v>58</v>
      </c>
    </row>
    <row r="267" spans="1:13" x14ac:dyDescent="0.3">
      <c r="A267" s="6" t="s">
        <v>273</v>
      </c>
      <c r="B267" s="168">
        <v>10135</v>
      </c>
      <c r="C267" s="168">
        <v>501</v>
      </c>
      <c r="D267" s="168">
        <v>22</v>
      </c>
      <c r="E267" s="168">
        <v>0</v>
      </c>
      <c r="F267" s="168">
        <v>42</v>
      </c>
      <c r="G267" s="168">
        <v>106</v>
      </c>
      <c r="H267" s="168">
        <v>0</v>
      </c>
      <c r="I267" s="168">
        <v>7</v>
      </c>
      <c r="J267" s="168">
        <v>306</v>
      </c>
      <c r="K267" s="168">
        <v>473</v>
      </c>
      <c r="L267" s="168"/>
      <c r="M267" s="168">
        <v>564</v>
      </c>
    </row>
    <row r="268" spans="1:13" x14ac:dyDescent="0.3">
      <c r="A268" s="6" t="s">
        <v>274</v>
      </c>
      <c r="B268" s="168">
        <v>30728</v>
      </c>
      <c r="C268" s="168">
        <v>4260</v>
      </c>
      <c r="D268" s="168">
        <v>650</v>
      </c>
      <c r="E268" s="168">
        <v>47</v>
      </c>
      <c r="F268" s="168">
        <v>0</v>
      </c>
      <c r="G268" s="168">
        <v>198</v>
      </c>
      <c r="H268" s="168">
        <v>24</v>
      </c>
      <c r="I268" s="168">
        <v>158</v>
      </c>
      <c r="J268" s="168">
        <v>1286</v>
      </c>
      <c r="K268" s="168">
        <v>2211</v>
      </c>
      <c r="L268" s="168"/>
      <c r="M268" s="168">
        <v>2786</v>
      </c>
    </row>
    <row r="269" spans="1:13" x14ac:dyDescent="0.3">
      <c r="A269" s="6" t="s">
        <v>275</v>
      </c>
      <c r="B269" s="168">
        <v>8927</v>
      </c>
      <c r="C269" s="168">
        <v>80</v>
      </c>
      <c r="D269" s="168">
        <v>15</v>
      </c>
      <c r="E269" s="168">
        <v>18</v>
      </c>
      <c r="F269" s="168">
        <v>0</v>
      </c>
      <c r="G269" s="168">
        <v>103</v>
      </c>
      <c r="H269" s="168">
        <v>0</v>
      </c>
      <c r="I269" s="168">
        <v>15</v>
      </c>
      <c r="J269" s="168">
        <v>11</v>
      </c>
      <c r="K269" s="168">
        <v>1122</v>
      </c>
      <c r="L269" s="168"/>
      <c r="M269" s="168">
        <v>2086</v>
      </c>
    </row>
    <row r="270" spans="1:13" x14ac:dyDescent="0.3">
      <c r="A270" s="6" t="s">
        <v>276</v>
      </c>
      <c r="B270" s="168">
        <v>10376</v>
      </c>
      <c r="C270" s="168">
        <v>1313</v>
      </c>
      <c r="D270" s="168">
        <v>51</v>
      </c>
      <c r="E270" s="168">
        <v>78</v>
      </c>
      <c r="F270" s="168">
        <v>0</v>
      </c>
      <c r="G270" s="168">
        <v>93</v>
      </c>
      <c r="H270" s="168">
        <v>96</v>
      </c>
      <c r="I270" s="168">
        <v>13</v>
      </c>
      <c r="J270" s="168">
        <v>1</v>
      </c>
      <c r="K270" s="168">
        <v>355</v>
      </c>
      <c r="L270" s="168"/>
      <c r="M270" s="168">
        <v>1553</v>
      </c>
    </row>
    <row r="271" spans="1:13" x14ac:dyDescent="0.3">
      <c r="A271" s="6" t="s">
        <v>277</v>
      </c>
      <c r="B271" s="168">
        <v>6380</v>
      </c>
      <c r="C271" s="168">
        <v>1342</v>
      </c>
      <c r="D271" s="168">
        <v>35</v>
      </c>
      <c r="E271" s="168">
        <v>0</v>
      </c>
      <c r="F271" s="168">
        <v>22</v>
      </c>
      <c r="G271" s="168">
        <v>17</v>
      </c>
      <c r="H271" s="168">
        <v>0</v>
      </c>
      <c r="I271" s="168">
        <v>0</v>
      </c>
      <c r="J271" s="168">
        <v>35</v>
      </c>
      <c r="K271" s="168">
        <v>96</v>
      </c>
      <c r="L271" s="168"/>
      <c r="M271" s="168">
        <v>95</v>
      </c>
    </row>
    <row r="272" spans="1:13" x14ac:dyDescent="0.3">
      <c r="A272" s="6" t="s">
        <v>278</v>
      </c>
      <c r="B272" s="168">
        <v>348</v>
      </c>
      <c r="C272" s="168">
        <v>2</v>
      </c>
      <c r="D272" s="168">
        <v>2</v>
      </c>
      <c r="E272" s="168">
        <v>0</v>
      </c>
      <c r="F272" s="168">
        <v>0</v>
      </c>
      <c r="G272" s="168">
        <v>2</v>
      </c>
      <c r="H272" s="168">
        <v>0</v>
      </c>
      <c r="I272" s="168">
        <v>0</v>
      </c>
      <c r="J272" s="168">
        <v>22</v>
      </c>
      <c r="K272" s="168">
        <v>4</v>
      </c>
      <c r="L272" s="168"/>
      <c r="M272" s="168">
        <v>6</v>
      </c>
    </row>
    <row r="273" spans="1:13" x14ac:dyDescent="0.3">
      <c r="A273" s="6" t="s">
        <v>279</v>
      </c>
      <c r="B273" s="168">
        <v>1136</v>
      </c>
      <c r="C273" s="168">
        <v>19</v>
      </c>
      <c r="D273" s="168">
        <v>186</v>
      </c>
      <c r="E273" s="168">
        <v>0</v>
      </c>
      <c r="F273" s="168">
        <v>0</v>
      </c>
      <c r="G273" s="168">
        <v>0</v>
      </c>
      <c r="H273" s="168">
        <v>0</v>
      </c>
      <c r="I273" s="168">
        <v>0</v>
      </c>
      <c r="J273" s="168">
        <v>128</v>
      </c>
      <c r="K273" s="168">
        <v>0</v>
      </c>
      <c r="L273" s="168"/>
      <c r="M273" s="168">
        <v>33</v>
      </c>
    </row>
    <row r="274" spans="1:13" x14ac:dyDescent="0.3">
      <c r="A274" s="6" t="s">
        <v>280</v>
      </c>
      <c r="B274" s="168">
        <v>3498</v>
      </c>
      <c r="C274" s="168">
        <v>242</v>
      </c>
      <c r="D274" s="168">
        <v>45</v>
      </c>
      <c r="E274" s="168">
        <v>20</v>
      </c>
      <c r="F274" s="168">
        <v>0</v>
      </c>
      <c r="G274" s="168">
        <v>0</v>
      </c>
      <c r="H274" s="168">
        <v>0</v>
      </c>
      <c r="I274" s="168">
        <v>0</v>
      </c>
      <c r="J274" s="168">
        <v>0</v>
      </c>
      <c r="K274" s="168">
        <v>116</v>
      </c>
      <c r="L274" s="168"/>
      <c r="M274" s="168">
        <v>150</v>
      </c>
    </row>
    <row r="275" spans="1:13" x14ac:dyDescent="0.3">
      <c r="A275" s="6" t="s">
        <v>281</v>
      </c>
      <c r="B275" s="168">
        <v>899</v>
      </c>
      <c r="C275" s="168">
        <v>0</v>
      </c>
      <c r="D275" s="168">
        <v>0</v>
      </c>
      <c r="E275" s="168">
        <v>0</v>
      </c>
      <c r="F275" s="168">
        <v>0</v>
      </c>
      <c r="G275" s="168">
        <v>1</v>
      </c>
      <c r="H275" s="168">
        <v>0</v>
      </c>
      <c r="I275" s="168">
        <v>0</v>
      </c>
      <c r="J275" s="168">
        <v>0</v>
      </c>
      <c r="K275" s="168">
        <v>49</v>
      </c>
      <c r="L275" s="168"/>
      <c r="M275" s="168">
        <v>49</v>
      </c>
    </row>
    <row r="276" spans="1:13" x14ac:dyDescent="0.3">
      <c r="A276" s="6" t="s">
        <v>282</v>
      </c>
      <c r="B276" s="168">
        <v>2063</v>
      </c>
      <c r="C276" s="168">
        <v>20</v>
      </c>
      <c r="D276" s="168">
        <v>14</v>
      </c>
      <c r="E276" s="168">
        <v>0</v>
      </c>
      <c r="F276" s="168">
        <v>0</v>
      </c>
      <c r="G276" s="168">
        <v>7</v>
      </c>
      <c r="H276" s="168">
        <v>0</v>
      </c>
      <c r="I276" s="168">
        <v>0</v>
      </c>
      <c r="J276" s="168">
        <v>0</v>
      </c>
      <c r="K276" s="168">
        <v>24</v>
      </c>
      <c r="L276" s="168"/>
      <c r="M276" s="168">
        <v>2</v>
      </c>
    </row>
    <row r="277" spans="1:13" x14ac:dyDescent="0.3">
      <c r="A277" s="6" t="s">
        <v>283</v>
      </c>
      <c r="B277" s="168">
        <v>1795</v>
      </c>
      <c r="C277" s="168">
        <v>0</v>
      </c>
      <c r="D277" s="168">
        <v>0</v>
      </c>
      <c r="E277" s="168">
        <v>0</v>
      </c>
      <c r="F277" s="168">
        <v>0</v>
      </c>
      <c r="G277" s="168">
        <v>11</v>
      </c>
      <c r="H277" s="168">
        <v>0</v>
      </c>
      <c r="I277" s="168">
        <v>0</v>
      </c>
      <c r="J277" s="168">
        <v>3</v>
      </c>
      <c r="K277" s="168">
        <v>2</v>
      </c>
      <c r="L277" s="168"/>
      <c r="M277" s="168">
        <v>48</v>
      </c>
    </row>
    <row r="278" spans="1:13" x14ac:dyDescent="0.3">
      <c r="A278" s="6" t="s">
        <v>284</v>
      </c>
      <c r="B278" s="168">
        <v>5164</v>
      </c>
      <c r="C278" s="168">
        <v>106</v>
      </c>
      <c r="D278" s="168">
        <v>260</v>
      </c>
      <c r="E278" s="168">
        <v>37</v>
      </c>
      <c r="F278" s="168">
        <v>0</v>
      </c>
      <c r="G278" s="168">
        <v>43</v>
      </c>
      <c r="H278" s="168">
        <v>0</v>
      </c>
      <c r="I278" s="168">
        <v>0</v>
      </c>
      <c r="J278" s="168">
        <v>91</v>
      </c>
      <c r="K278" s="168">
        <v>368</v>
      </c>
      <c r="L278" s="168"/>
      <c r="M278" s="168">
        <v>1035</v>
      </c>
    </row>
    <row r="279" spans="1:13" x14ac:dyDescent="0.3">
      <c r="A279" s="6" t="s">
        <v>285</v>
      </c>
      <c r="B279" s="168">
        <v>4089</v>
      </c>
      <c r="C279" s="168">
        <v>155</v>
      </c>
      <c r="D279" s="168">
        <v>22</v>
      </c>
      <c r="E279" s="168">
        <v>14</v>
      </c>
      <c r="F279" s="168">
        <v>0</v>
      </c>
      <c r="G279" s="168">
        <v>0</v>
      </c>
      <c r="H279" s="168">
        <v>0</v>
      </c>
      <c r="I279" s="168">
        <v>25</v>
      </c>
      <c r="J279" s="168">
        <v>26</v>
      </c>
      <c r="K279" s="168">
        <v>28</v>
      </c>
      <c r="L279" s="168"/>
      <c r="M279" s="168">
        <v>106</v>
      </c>
    </row>
    <row r="280" spans="1:13" x14ac:dyDescent="0.3">
      <c r="A280" s="6" t="s">
        <v>286</v>
      </c>
      <c r="B280" s="168">
        <v>907</v>
      </c>
      <c r="C280" s="168">
        <v>0</v>
      </c>
      <c r="D280" s="168">
        <v>0</v>
      </c>
      <c r="E280" s="168">
        <v>0</v>
      </c>
      <c r="F280" s="168">
        <v>0</v>
      </c>
      <c r="G280" s="168">
        <v>7</v>
      </c>
      <c r="H280" s="168">
        <v>0</v>
      </c>
      <c r="I280" s="168">
        <v>0</v>
      </c>
      <c r="J280" s="168">
        <v>1</v>
      </c>
      <c r="K280" s="168">
        <v>2</v>
      </c>
      <c r="L280" s="168"/>
      <c r="M280" s="168">
        <v>20</v>
      </c>
    </row>
    <row r="281" spans="1:13" x14ac:dyDescent="0.3">
      <c r="A281" s="6" t="s">
        <v>287</v>
      </c>
      <c r="B281" s="168">
        <v>6065</v>
      </c>
      <c r="C281" s="168">
        <v>240</v>
      </c>
      <c r="D281" s="168">
        <v>60</v>
      </c>
      <c r="E281" s="168">
        <v>33</v>
      </c>
      <c r="F281" s="168">
        <v>1</v>
      </c>
      <c r="G281" s="168">
        <v>65</v>
      </c>
      <c r="H281" s="168">
        <v>0</v>
      </c>
      <c r="I281" s="168">
        <v>20</v>
      </c>
      <c r="J281" s="168">
        <v>36</v>
      </c>
      <c r="K281" s="168">
        <v>38</v>
      </c>
      <c r="L281" s="168"/>
      <c r="M281" s="168">
        <v>31</v>
      </c>
    </row>
    <row r="282" spans="1:13" x14ac:dyDescent="0.3">
      <c r="A282" s="6" t="s">
        <v>288</v>
      </c>
      <c r="B282" s="168">
        <v>355</v>
      </c>
      <c r="C282" s="168">
        <v>4</v>
      </c>
      <c r="D282" s="168">
        <v>2</v>
      </c>
      <c r="E282" s="168">
        <v>1</v>
      </c>
      <c r="F282" s="168">
        <v>0</v>
      </c>
      <c r="G282" s="168">
        <v>11</v>
      </c>
      <c r="H282" s="168">
        <v>0</v>
      </c>
      <c r="I282" s="168">
        <v>3</v>
      </c>
      <c r="J282" s="168">
        <v>6</v>
      </c>
      <c r="K282" s="168">
        <v>0</v>
      </c>
      <c r="L282" s="168"/>
      <c r="M282" s="168">
        <v>0</v>
      </c>
    </row>
    <row r="283" spans="1:13" x14ac:dyDescent="0.3">
      <c r="A283" s="6" t="s">
        <v>293</v>
      </c>
      <c r="B283" s="168">
        <v>4571</v>
      </c>
      <c r="C283" s="168">
        <v>134</v>
      </c>
      <c r="D283" s="168">
        <v>0</v>
      </c>
      <c r="E283" s="168">
        <v>0</v>
      </c>
      <c r="F283" s="168">
        <v>0</v>
      </c>
      <c r="G283" s="168">
        <v>35</v>
      </c>
      <c r="H283" s="168">
        <v>0</v>
      </c>
      <c r="I283" s="168">
        <v>13</v>
      </c>
      <c r="J283" s="168">
        <v>20</v>
      </c>
      <c r="K283" s="168">
        <v>347</v>
      </c>
      <c r="L283" s="168"/>
      <c r="M283" s="168">
        <v>212</v>
      </c>
    </row>
    <row r="284" spans="1:13" x14ac:dyDescent="0.3">
      <c r="A284" s="6" t="s">
        <v>294</v>
      </c>
      <c r="B284" s="168">
        <v>10102</v>
      </c>
      <c r="C284" s="168">
        <v>797</v>
      </c>
      <c r="D284" s="168">
        <v>189</v>
      </c>
      <c r="E284" s="168">
        <v>0</v>
      </c>
      <c r="F284" s="168">
        <v>125</v>
      </c>
      <c r="G284" s="168">
        <v>26</v>
      </c>
      <c r="H284" s="168">
        <v>0</v>
      </c>
      <c r="I284" s="168">
        <v>34</v>
      </c>
      <c r="J284" s="168">
        <v>166</v>
      </c>
      <c r="K284" s="168">
        <v>886</v>
      </c>
      <c r="L284" s="168"/>
      <c r="M284" s="168">
        <v>1116</v>
      </c>
    </row>
    <row r="285" spans="1:13" x14ac:dyDescent="0.3">
      <c r="A285" s="6" t="s">
        <v>295</v>
      </c>
      <c r="B285" s="168">
        <v>8513</v>
      </c>
      <c r="C285" s="168">
        <v>1854</v>
      </c>
      <c r="D285" s="168">
        <v>109</v>
      </c>
      <c r="E285" s="168">
        <v>45</v>
      </c>
      <c r="F285" s="168">
        <v>0</v>
      </c>
      <c r="G285" s="168">
        <v>39</v>
      </c>
      <c r="H285" s="168">
        <v>9</v>
      </c>
      <c r="I285" s="168">
        <v>23</v>
      </c>
      <c r="J285" s="168">
        <v>85</v>
      </c>
      <c r="K285" s="168">
        <v>146</v>
      </c>
      <c r="L285" s="168"/>
      <c r="M285" s="168">
        <v>375</v>
      </c>
    </row>
    <row r="286" spans="1:13" x14ac:dyDescent="0.3">
      <c r="A286" s="6" t="s">
        <v>296</v>
      </c>
      <c r="B286" s="168">
        <v>28799</v>
      </c>
      <c r="C286" s="168">
        <v>942</v>
      </c>
      <c r="D286" s="168">
        <v>452</v>
      </c>
      <c r="E286" s="168">
        <v>20</v>
      </c>
      <c r="F286" s="168">
        <v>0</v>
      </c>
      <c r="G286" s="168">
        <v>185</v>
      </c>
      <c r="H286" s="168">
        <v>0</v>
      </c>
      <c r="I286" s="168">
        <v>87</v>
      </c>
      <c r="J286" s="168">
        <v>336</v>
      </c>
      <c r="K286" s="168">
        <v>1055</v>
      </c>
      <c r="L286" s="168"/>
      <c r="M286" s="168">
        <v>1025</v>
      </c>
    </row>
    <row r="287" spans="1:13" x14ac:dyDescent="0.3">
      <c r="A287" s="6" t="s">
        <v>297</v>
      </c>
      <c r="B287" s="168">
        <v>300</v>
      </c>
      <c r="C287" s="168">
        <v>861</v>
      </c>
      <c r="D287" s="168">
        <v>20</v>
      </c>
      <c r="E287" s="168">
        <v>0</v>
      </c>
      <c r="F287" s="168">
        <v>0</v>
      </c>
      <c r="G287" s="168">
        <v>1</v>
      </c>
      <c r="H287" s="168">
        <v>0</v>
      </c>
      <c r="I287" s="168">
        <v>0</v>
      </c>
      <c r="J287" s="168">
        <v>0</v>
      </c>
      <c r="K287" s="168">
        <v>39</v>
      </c>
      <c r="L287" s="168"/>
      <c r="M287" s="168">
        <v>32</v>
      </c>
    </row>
    <row r="288" spans="1:13" x14ac:dyDescent="0.3">
      <c r="A288" s="6" t="s">
        <v>298</v>
      </c>
      <c r="B288" s="168">
        <v>389</v>
      </c>
      <c r="C288" s="168">
        <v>178</v>
      </c>
      <c r="D288" s="168">
        <v>0</v>
      </c>
      <c r="E288" s="168">
        <v>0</v>
      </c>
      <c r="F288" s="168">
        <v>0</v>
      </c>
      <c r="G288" s="168">
        <v>0</v>
      </c>
      <c r="H288" s="168">
        <v>0</v>
      </c>
      <c r="I288" s="168">
        <v>0</v>
      </c>
      <c r="J288" s="168">
        <v>9</v>
      </c>
      <c r="K288" s="168">
        <v>268</v>
      </c>
      <c r="L288" s="168"/>
      <c r="M288" s="168">
        <v>276</v>
      </c>
    </row>
    <row r="289" spans="1:13" x14ac:dyDescent="0.3">
      <c r="A289" s="6" t="s">
        <v>299</v>
      </c>
      <c r="B289" s="168">
        <v>2387</v>
      </c>
      <c r="C289" s="168">
        <v>31</v>
      </c>
      <c r="D289" s="168">
        <v>1</v>
      </c>
      <c r="E289" s="168">
        <v>0</v>
      </c>
      <c r="F289" s="168">
        <v>0</v>
      </c>
      <c r="G289" s="168">
        <v>0</v>
      </c>
      <c r="H289" s="168">
        <v>0</v>
      </c>
      <c r="I289" s="168">
        <v>0</v>
      </c>
      <c r="J289" s="168">
        <v>25</v>
      </c>
      <c r="K289" s="168">
        <v>11</v>
      </c>
      <c r="L289" s="168"/>
      <c r="M289" s="168">
        <v>11</v>
      </c>
    </row>
    <row r="290" spans="1:13" x14ac:dyDescent="0.3">
      <c r="A290" s="6" t="s">
        <v>289</v>
      </c>
      <c r="B290" s="168">
        <v>1799</v>
      </c>
      <c r="C290" s="168">
        <v>1</v>
      </c>
      <c r="D290" s="168">
        <v>0</v>
      </c>
      <c r="E290" s="168">
        <v>0</v>
      </c>
      <c r="F290" s="168">
        <v>0</v>
      </c>
      <c r="G290" s="168">
        <v>0</v>
      </c>
      <c r="H290" s="168">
        <v>0</v>
      </c>
      <c r="I290" s="168">
        <v>0</v>
      </c>
      <c r="J290" s="168">
        <v>1</v>
      </c>
      <c r="K290" s="168">
        <v>19</v>
      </c>
      <c r="L290" s="168"/>
      <c r="M290" s="168">
        <v>0</v>
      </c>
    </row>
    <row r="291" spans="1:13" x14ac:dyDescent="0.3">
      <c r="A291" s="6" t="s">
        <v>290</v>
      </c>
      <c r="B291" s="168">
        <v>4399</v>
      </c>
      <c r="C291" s="168">
        <v>954</v>
      </c>
      <c r="D291" s="168">
        <v>87</v>
      </c>
      <c r="E291" s="168">
        <v>0</v>
      </c>
      <c r="F291" s="168">
        <v>0</v>
      </c>
      <c r="G291" s="168">
        <v>9</v>
      </c>
      <c r="H291" s="168">
        <v>0</v>
      </c>
      <c r="I291" s="168">
        <v>0</v>
      </c>
      <c r="J291" s="168">
        <v>33</v>
      </c>
      <c r="K291" s="168">
        <v>126</v>
      </c>
      <c r="L291" s="168"/>
      <c r="M291" s="168">
        <v>226</v>
      </c>
    </row>
    <row r="292" spans="1:13" x14ac:dyDescent="0.3">
      <c r="A292" s="6" t="s">
        <v>291</v>
      </c>
      <c r="B292" s="168">
        <v>237</v>
      </c>
      <c r="C292" s="168">
        <v>27</v>
      </c>
      <c r="D292" s="168">
        <v>0</v>
      </c>
      <c r="E292" s="168">
        <v>11</v>
      </c>
      <c r="F292" s="168">
        <v>0</v>
      </c>
      <c r="G292" s="168">
        <v>4</v>
      </c>
      <c r="H292" s="168">
        <v>0</v>
      </c>
      <c r="I292" s="168">
        <v>0</v>
      </c>
      <c r="J292" s="168">
        <v>0</v>
      </c>
      <c r="K292" s="168">
        <v>22</v>
      </c>
      <c r="L292" s="168"/>
      <c r="M292" s="168">
        <v>22</v>
      </c>
    </row>
    <row r="293" spans="1:13" x14ac:dyDescent="0.3">
      <c r="A293" s="6" t="s">
        <v>292</v>
      </c>
      <c r="B293" s="168">
        <v>11072</v>
      </c>
      <c r="C293" s="168">
        <v>603</v>
      </c>
      <c r="D293" s="168">
        <v>90</v>
      </c>
      <c r="E293" s="168">
        <v>67</v>
      </c>
      <c r="F293" s="168">
        <v>0</v>
      </c>
      <c r="G293" s="168">
        <v>157</v>
      </c>
      <c r="H293" s="168">
        <v>0</v>
      </c>
      <c r="I293" s="168">
        <v>200</v>
      </c>
      <c r="J293" s="168">
        <v>182</v>
      </c>
      <c r="K293" s="168">
        <v>1385</v>
      </c>
      <c r="L293" s="168"/>
      <c r="M293" s="168">
        <v>1743</v>
      </c>
    </row>
    <row r="294" spans="1:13" x14ac:dyDescent="0.3">
      <c r="A294" s="6" t="s">
        <v>300</v>
      </c>
      <c r="B294" s="168">
        <v>4598</v>
      </c>
      <c r="C294" s="168">
        <v>279</v>
      </c>
      <c r="D294" s="168">
        <v>19</v>
      </c>
      <c r="E294" s="168">
        <v>0</v>
      </c>
      <c r="F294" s="168">
        <v>0</v>
      </c>
      <c r="G294" s="168">
        <v>57</v>
      </c>
      <c r="H294" s="168">
        <v>0</v>
      </c>
      <c r="I294" s="168">
        <v>25</v>
      </c>
      <c r="J294" s="168">
        <v>0</v>
      </c>
      <c r="K294" s="168">
        <v>143</v>
      </c>
      <c r="L294" s="168"/>
      <c r="M294" s="168">
        <v>288</v>
      </c>
    </row>
    <row r="295" spans="1:13" x14ac:dyDescent="0.3">
      <c r="A295" s="6" t="s">
        <v>301</v>
      </c>
      <c r="B295" s="168">
        <v>222</v>
      </c>
      <c r="C295" s="168">
        <v>19</v>
      </c>
      <c r="D295" s="168">
        <v>0</v>
      </c>
      <c r="E295" s="168">
        <v>0</v>
      </c>
      <c r="F295" s="168">
        <v>0</v>
      </c>
      <c r="G295" s="168">
        <v>1</v>
      </c>
      <c r="H295" s="168">
        <v>0</v>
      </c>
      <c r="I295" s="168">
        <v>0</v>
      </c>
      <c r="J295" s="168">
        <v>6</v>
      </c>
      <c r="K295" s="168">
        <v>0</v>
      </c>
      <c r="L295" s="168"/>
      <c r="M295" s="168">
        <v>0</v>
      </c>
    </row>
    <row r="296" spans="1:13" x14ac:dyDescent="0.3">
      <c r="A296" s="6" t="s">
        <v>302</v>
      </c>
      <c r="B296" s="168">
        <v>166679</v>
      </c>
      <c r="C296" s="168">
        <v>405463</v>
      </c>
      <c r="D296" s="168">
        <v>10367</v>
      </c>
      <c r="E296" s="168">
        <v>1925</v>
      </c>
      <c r="F296" s="168">
        <v>298</v>
      </c>
      <c r="G296" s="168">
        <v>1439</v>
      </c>
      <c r="H296" s="168">
        <v>822</v>
      </c>
      <c r="I296" s="168">
        <v>1291</v>
      </c>
      <c r="J296" s="168">
        <v>5181</v>
      </c>
      <c r="K296" s="168">
        <v>36562</v>
      </c>
      <c r="L296" s="168"/>
      <c r="M296" s="168">
        <v>50539</v>
      </c>
    </row>
    <row r="297" spans="1:13" x14ac:dyDescent="0.3">
      <c r="A297" s="6" t="s">
        <v>303</v>
      </c>
      <c r="B297" s="168">
        <v>527</v>
      </c>
      <c r="C297" s="168">
        <v>0</v>
      </c>
      <c r="D297" s="168">
        <v>0</v>
      </c>
      <c r="E297" s="168">
        <v>0</v>
      </c>
      <c r="F297" s="168">
        <v>0</v>
      </c>
      <c r="G297" s="168">
        <v>3</v>
      </c>
      <c r="H297" s="168">
        <v>0</v>
      </c>
      <c r="I297" s="168">
        <v>0</v>
      </c>
      <c r="J297" s="168">
        <v>0</v>
      </c>
      <c r="K297" s="168">
        <v>0</v>
      </c>
      <c r="L297" s="168"/>
      <c r="M297" s="168">
        <v>28</v>
      </c>
    </row>
    <row r="298" spans="1:13" x14ac:dyDescent="0.3">
      <c r="A298" s="6" t="s">
        <v>304</v>
      </c>
      <c r="B298" s="168">
        <v>618</v>
      </c>
      <c r="C298" s="168">
        <v>142</v>
      </c>
      <c r="D298" s="168">
        <v>0</v>
      </c>
      <c r="E298" s="168">
        <v>0</v>
      </c>
      <c r="F298" s="168">
        <v>0</v>
      </c>
      <c r="G298" s="168">
        <v>0</v>
      </c>
      <c r="H298" s="168">
        <v>0</v>
      </c>
      <c r="I298" s="168">
        <v>0</v>
      </c>
      <c r="J298" s="168">
        <v>12</v>
      </c>
      <c r="K298" s="168">
        <v>0</v>
      </c>
      <c r="L298" s="168"/>
      <c r="M298" s="168">
        <v>2</v>
      </c>
    </row>
    <row r="299" spans="1:13" x14ac:dyDescent="0.3">
      <c r="A299" s="6" t="s">
        <v>305</v>
      </c>
      <c r="B299" s="168">
        <v>5406</v>
      </c>
      <c r="C299" s="168">
        <v>2082</v>
      </c>
      <c r="D299" s="168">
        <v>15</v>
      </c>
      <c r="E299" s="168">
        <v>4</v>
      </c>
      <c r="F299" s="168">
        <v>0</v>
      </c>
      <c r="G299" s="168">
        <v>39</v>
      </c>
      <c r="H299" s="168">
        <v>0</v>
      </c>
      <c r="I299" s="168">
        <v>69</v>
      </c>
      <c r="J299" s="168">
        <v>422</v>
      </c>
      <c r="K299" s="168">
        <v>128</v>
      </c>
      <c r="L299" s="168"/>
      <c r="M299" s="168">
        <v>25</v>
      </c>
    </row>
    <row r="300" spans="1:13" x14ac:dyDescent="0.3">
      <c r="A300" s="6" t="s">
        <v>306</v>
      </c>
      <c r="B300" s="168">
        <v>241</v>
      </c>
      <c r="C300" s="168">
        <v>11</v>
      </c>
      <c r="D300" s="168">
        <v>0</v>
      </c>
      <c r="E300" s="168">
        <v>0</v>
      </c>
      <c r="F300" s="168">
        <v>0</v>
      </c>
      <c r="G300" s="168">
        <v>0</v>
      </c>
      <c r="H300" s="168">
        <v>0</v>
      </c>
      <c r="I300" s="168">
        <v>0</v>
      </c>
      <c r="J300" s="168">
        <v>0</v>
      </c>
      <c r="K300" s="168">
        <v>0</v>
      </c>
      <c r="L300" s="168"/>
      <c r="M300" s="168">
        <v>2</v>
      </c>
    </row>
    <row r="301" spans="1:13" x14ac:dyDescent="0.3">
      <c r="A301" s="6" t="s">
        <v>307</v>
      </c>
      <c r="B301" s="168">
        <v>4337</v>
      </c>
      <c r="C301" s="168">
        <v>629</v>
      </c>
      <c r="D301" s="168">
        <v>26</v>
      </c>
      <c r="E301" s="168">
        <v>1</v>
      </c>
      <c r="F301" s="168">
        <v>33</v>
      </c>
      <c r="G301" s="168">
        <v>25</v>
      </c>
      <c r="H301" s="168">
        <v>0</v>
      </c>
      <c r="I301" s="168">
        <v>13</v>
      </c>
      <c r="J301" s="168">
        <v>148</v>
      </c>
      <c r="K301" s="168">
        <v>606</v>
      </c>
      <c r="L301" s="168"/>
      <c r="M301" s="168">
        <v>500</v>
      </c>
    </row>
    <row r="302" spans="1:13" x14ac:dyDescent="0.3">
      <c r="A302" s="6" t="s">
        <v>308</v>
      </c>
      <c r="B302" s="168">
        <v>5733</v>
      </c>
      <c r="C302" s="168">
        <v>3239</v>
      </c>
      <c r="D302" s="168">
        <v>254</v>
      </c>
      <c r="E302" s="168">
        <v>28</v>
      </c>
      <c r="F302" s="168">
        <v>9</v>
      </c>
      <c r="G302" s="168">
        <v>67</v>
      </c>
      <c r="H302" s="168">
        <v>0</v>
      </c>
      <c r="I302" s="168">
        <v>26</v>
      </c>
      <c r="J302" s="168">
        <v>64</v>
      </c>
      <c r="K302" s="168">
        <v>1138</v>
      </c>
      <c r="L302" s="168"/>
      <c r="M302" s="168">
        <v>1171</v>
      </c>
    </row>
    <row r="303" spans="1:13" x14ac:dyDescent="0.3">
      <c r="A303" s="6" t="s">
        <v>309</v>
      </c>
      <c r="B303" s="168">
        <v>659</v>
      </c>
      <c r="C303" s="168">
        <v>3</v>
      </c>
      <c r="D303" s="168">
        <v>1</v>
      </c>
      <c r="E303" s="168">
        <v>0</v>
      </c>
      <c r="F303" s="168">
        <v>0</v>
      </c>
      <c r="G303" s="168">
        <v>9</v>
      </c>
      <c r="H303" s="168">
        <v>0</v>
      </c>
      <c r="I303" s="168">
        <v>2</v>
      </c>
      <c r="J303" s="168">
        <v>1</v>
      </c>
      <c r="K303" s="168">
        <v>32</v>
      </c>
      <c r="L303" s="168"/>
      <c r="M303" s="168">
        <v>11</v>
      </c>
    </row>
    <row r="304" spans="1:13" x14ac:dyDescent="0.3">
      <c r="A304" s="6" t="s">
        <v>310</v>
      </c>
      <c r="B304" s="168">
        <v>135</v>
      </c>
      <c r="C304" s="168">
        <v>0</v>
      </c>
      <c r="D304" s="168">
        <v>1</v>
      </c>
      <c r="E304" s="168">
        <v>0</v>
      </c>
      <c r="F304" s="168">
        <v>0</v>
      </c>
      <c r="G304" s="168">
        <v>0</v>
      </c>
      <c r="H304" s="168">
        <v>0</v>
      </c>
      <c r="I304" s="168">
        <v>0</v>
      </c>
      <c r="J304" s="168">
        <v>0</v>
      </c>
      <c r="K304" s="168">
        <v>12</v>
      </c>
      <c r="L304" s="168"/>
      <c r="M304" s="168">
        <v>12</v>
      </c>
    </row>
    <row r="305" spans="1:13" x14ac:dyDescent="0.3">
      <c r="A305" s="6" t="s">
        <v>311</v>
      </c>
      <c r="B305" s="168">
        <v>1782</v>
      </c>
      <c r="C305" s="168">
        <v>39</v>
      </c>
      <c r="D305" s="168">
        <v>44</v>
      </c>
      <c r="E305" s="168">
        <v>0</v>
      </c>
      <c r="F305" s="168">
        <v>0</v>
      </c>
      <c r="G305" s="168">
        <v>7</v>
      </c>
      <c r="H305" s="168">
        <v>0</v>
      </c>
      <c r="I305" s="168">
        <v>0</v>
      </c>
      <c r="J305" s="168">
        <v>0</v>
      </c>
      <c r="K305" s="168">
        <v>43</v>
      </c>
      <c r="L305" s="168"/>
      <c r="M305" s="168">
        <v>56</v>
      </c>
    </row>
    <row r="306" spans="1:13" x14ac:dyDescent="0.3">
      <c r="A306" s="6" t="s">
        <v>312</v>
      </c>
      <c r="B306" s="168">
        <v>2429</v>
      </c>
      <c r="C306" s="168">
        <v>5</v>
      </c>
      <c r="D306" s="168">
        <v>0</v>
      </c>
      <c r="E306" s="168">
        <v>94</v>
      </c>
      <c r="F306" s="168">
        <v>0</v>
      </c>
      <c r="G306" s="168">
        <v>16</v>
      </c>
      <c r="H306" s="168">
        <v>0</v>
      </c>
      <c r="I306" s="168">
        <v>0</v>
      </c>
      <c r="J306" s="168">
        <v>0</v>
      </c>
      <c r="K306" s="168">
        <v>207</v>
      </c>
      <c r="L306" s="168"/>
      <c r="M306" s="168">
        <v>525</v>
      </c>
    </row>
    <row r="307" spans="1:13" x14ac:dyDescent="0.3">
      <c r="A307" s="6" t="s">
        <v>313</v>
      </c>
      <c r="B307" s="168">
        <v>532</v>
      </c>
      <c r="C307" s="168">
        <v>56</v>
      </c>
      <c r="D307" s="168">
        <v>0</v>
      </c>
      <c r="E307" s="168">
        <v>0</v>
      </c>
      <c r="F307" s="168">
        <v>0</v>
      </c>
      <c r="G307" s="168">
        <v>6</v>
      </c>
      <c r="H307" s="168">
        <v>0</v>
      </c>
      <c r="I307" s="168">
        <v>0</v>
      </c>
      <c r="J307" s="168">
        <v>0</v>
      </c>
      <c r="K307" s="168">
        <v>123</v>
      </c>
      <c r="L307" s="168"/>
      <c r="M307" s="168">
        <v>159</v>
      </c>
    </row>
    <row r="308" spans="1:13" x14ac:dyDescent="0.3">
      <c r="A308" s="6" t="s">
        <v>314</v>
      </c>
      <c r="B308" s="168">
        <v>23272</v>
      </c>
      <c r="C308" s="168">
        <v>1982</v>
      </c>
      <c r="D308" s="168">
        <v>381</v>
      </c>
      <c r="E308" s="168">
        <v>259</v>
      </c>
      <c r="F308" s="168">
        <v>237</v>
      </c>
      <c r="G308" s="168">
        <v>137</v>
      </c>
      <c r="H308" s="168">
        <v>13</v>
      </c>
      <c r="I308" s="168">
        <v>183</v>
      </c>
      <c r="J308" s="168">
        <v>757</v>
      </c>
      <c r="K308" s="168">
        <v>3353</v>
      </c>
      <c r="L308" s="168"/>
      <c r="M308" s="168">
        <v>6120</v>
      </c>
    </row>
    <row r="309" spans="1:13" x14ac:dyDescent="0.3">
      <c r="A309" s="6" t="s">
        <v>315</v>
      </c>
      <c r="B309" s="168">
        <v>321</v>
      </c>
      <c r="C309" s="168">
        <v>485</v>
      </c>
      <c r="D309" s="168">
        <v>0</v>
      </c>
      <c r="E309" s="168">
        <v>0</v>
      </c>
      <c r="F309" s="168">
        <v>0</v>
      </c>
      <c r="G309" s="168">
        <v>2</v>
      </c>
      <c r="H309" s="168">
        <v>0</v>
      </c>
      <c r="I309" s="168">
        <v>3</v>
      </c>
      <c r="J309" s="168">
        <v>12</v>
      </c>
      <c r="K309" s="168">
        <v>9</v>
      </c>
      <c r="L309" s="168"/>
      <c r="M309" s="168">
        <v>33</v>
      </c>
    </row>
    <row r="310" spans="1:13" x14ac:dyDescent="0.3">
      <c r="A310" s="6" t="s">
        <v>316</v>
      </c>
      <c r="B310" s="168">
        <v>2436</v>
      </c>
      <c r="C310" s="168">
        <v>1</v>
      </c>
      <c r="D310" s="168">
        <v>6</v>
      </c>
      <c r="E310" s="168">
        <v>0</v>
      </c>
      <c r="F310" s="168">
        <v>0</v>
      </c>
      <c r="G310" s="168">
        <v>5</v>
      </c>
      <c r="H310" s="168">
        <v>0</v>
      </c>
      <c r="I310" s="168">
        <v>0</v>
      </c>
      <c r="J310" s="168">
        <v>15</v>
      </c>
      <c r="K310" s="168">
        <v>29</v>
      </c>
      <c r="L310" s="168"/>
      <c r="M310" s="168">
        <v>33</v>
      </c>
    </row>
    <row r="311" spans="1:13" x14ac:dyDescent="0.3">
      <c r="A311" s="6" t="s">
        <v>318</v>
      </c>
      <c r="B311" s="168">
        <v>5345</v>
      </c>
      <c r="C311" s="168">
        <v>21</v>
      </c>
      <c r="D311" s="168">
        <v>49</v>
      </c>
      <c r="E311" s="168">
        <v>0</v>
      </c>
      <c r="F311" s="168">
        <v>0</v>
      </c>
      <c r="G311" s="168">
        <v>7</v>
      </c>
      <c r="H311" s="168">
        <v>0</v>
      </c>
      <c r="I311" s="168">
        <v>46</v>
      </c>
      <c r="J311" s="168">
        <v>0</v>
      </c>
      <c r="K311" s="168">
        <v>18</v>
      </c>
      <c r="L311" s="168"/>
      <c r="M311" s="168">
        <v>42</v>
      </c>
    </row>
    <row r="312" spans="1:13" x14ac:dyDescent="0.3">
      <c r="A312" s="6" t="s">
        <v>319</v>
      </c>
      <c r="B312" s="168">
        <v>31411</v>
      </c>
      <c r="C312" s="168">
        <v>3191</v>
      </c>
      <c r="D312" s="168">
        <v>1652</v>
      </c>
      <c r="E312" s="168">
        <v>115</v>
      </c>
      <c r="F312" s="168">
        <v>0</v>
      </c>
      <c r="G312" s="168">
        <v>246</v>
      </c>
      <c r="H312" s="168">
        <v>5</v>
      </c>
      <c r="I312" s="168">
        <v>244</v>
      </c>
      <c r="J312" s="168">
        <v>79</v>
      </c>
      <c r="K312" s="168">
        <v>2582</v>
      </c>
      <c r="L312" s="168"/>
      <c r="M312" s="168">
        <v>2667</v>
      </c>
    </row>
    <row r="313" spans="1:13" x14ac:dyDescent="0.3">
      <c r="A313" s="6" t="s">
        <v>320</v>
      </c>
      <c r="B313" s="168">
        <v>3230</v>
      </c>
      <c r="C313" s="168">
        <v>1110</v>
      </c>
      <c r="D313" s="168">
        <v>0</v>
      </c>
      <c r="E313" s="168">
        <v>0</v>
      </c>
      <c r="F313" s="168">
        <v>0</v>
      </c>
      <c r="G313" s="168">
        <v>32</v>
      </c>
      <c r="H313" s="168">
        <v>0</v>
      </c>
      <c r="I313" s="168">
        <v>0</v>
      </c>
      <c r="J313" s="168">
        <v>144</v>
      </c>
      <c r="K313" s="168">
        <v>265</v>
      </c>
      <c r="L313" s="168"/>
      <c r="M313" s="168">
        <v>57</v>
      </c>
    </row>
    <row r="314" spans="1:13" x14ac:dyDescent="0.3">
      <c r="A314" s="6" t="s">
        <v>317</v>
      </c>
      <c r="B314" s="168">
        <v>2092</v>
      </c>
      <c r="C314" s="168">
        <v>70</v>
      </c>
      <c r="D314" s="168">
        <v>19</v>
      </c>
      <c r="E314" s="168">
        <v>18</v>
      </c>
      <c r="F314" s="168">
        <v>0</v>
      </c>
      <c r="G314" s="168">
        <v>10</v>
      </c>
      <c r="H314" s="168">
        <v>8</v>
      </c>
      <c r="I314" s="168">
        <v>27</v>
      </c>
      <c r="J314" s="168">
        <v>17</v>
      </c>
      <c r="K314" s="168">
        <v>135</v>
      </c>
      <c r="L314" s="168"/>
      <c r="M314" s="168">
        <v>128</v>
      </c>
    </row>
    <row r="315" spans="1:13" x14ac:dyDescent="0.3">
      <c r="A315" s="6" t="s">
        <v>321</v>
      </c>
      <c r="B315" s="168">
        <v>5286</v>
      </c>
      <c r="C315" s="168">
        <v>462</v>
      </c>
      <c r="D315" s="168">
        <v>86</v>
      </c>
      <c r="E315" s="168">
        <v>43</v>
      </c>
      <c r="F315" s="168">
        <v>0</v>
      </c>
      <c r="G315" s="168">
        <v>43</v>
      </c>
      <c r="H315" s="168">
        <v>0</v>
      </c>
      <c r="I315" s="168">
        <v>103</v>
      </c>
      <c r="J315" s="168">
        <v>0</v>
      </c>
      <c r="K315" s="168">
        <v>334</v>
      </c>
      <c r="L315" s="168"/>
      <c r="M315" s="168">
        <v>301</v>
      </c>
    </row>
    <row r="316" spans="1:13" x14ac:dyDescent="0.3">
      <c r="A316" s="6" t="s">
        <v>322</v>
      </c>
      <c r="B316" s="168">
        <v>105671</v>
      </c>
      <c r="C316" s="168">
        <v>27340</v>
      </c>
      <c r="D316" s="168">
        <v>5469</v>
      </c>
      <c r="E316" s="168">
        <v>157</v>
      </c>
      <c r="F316" s="168">
        <v>405</v>
      </c>
      <c r="G316" s="168">
        <v>624</v>
      </c>
      <c r="H316" s="168">
        <v>99</v>
      </c>
      <c r="I316" s="168">
        <v>1152</v>
      </c>
      <c r="J316" s="168">
        <v>4382</v>
      </c>
      <c r="K316" s="168">
        <v>8188</v>
      </c>
      <c r="L316" s="168"/>
      <c r="M316" s="168">
        <v>11379</v>
      </c>
    </row>
    <row r="317" spans="1:13" x14ac:dyDescent="0.3">
      <c r="A317" s="6" t="s">
        <v>323</v>
      </c>
      <c r="B317" s="168">
        <v>404538</v>
      </c>
      <c r="C317" s="168">
        <v>183398</v>
      </c>
      <c r="D317" s="168">
        <v>24823</v>
      </c>
      <c r="E317" s="168">
        <v>958</v>
      </c>
      <c r="F317" s="168">
        <v>358</v>
      </c>
      <c r="G317" s="168">
        <v>3681</v>
      </c>
      <c r="H317" s="168">
        <v>952</v>
      </c>
      <c r="I317" s="168">
        <v>5602</v>
      </c>
      <c r="J317" s="168">
        <v>7754</v>
      </c>
      <c r="K317" s="168">
        <v>52039</v>
      </c>
      <c r="L317" s="168"/>
      <c r="M317" s="168">
        <v>73600</v>
      </c>
    </row>
    <row r="318" spans="1:13" x14ac:dyDescent="0.3">
      <c r="A318" s="6" t="s">
        <v>325</v>
      </c>
      <c r="B318" s="168">
        <v>824</v>
      </c>
      <c r="C318" s="168">
        <v>0</v>
      </c>
      <c r="D318" s="168">
        <v>0</v>
      </c>
      <c r="E318" s="168">
        <v>0</v>
      </c>
      <c r="F318" s="168">
        <v>0</v>
      </c>
      <c r="G318" s="168">
        <v>13</v>
      </c>
      <c r="H318" s="168">
        <v>0</v>
      </c>
      <c r="I318" s="168">
        <v>0</v>
      </c>
      <c r="J318" s="168">
        <v>0</v>
      </c>
      <c r="K318" s="168">
        <v>2</v>
      </c>
      <c r="L318" s="168"/>
      <c r="M318" s="168">
        <v>0</v>
      </c>
    </row>
    <row r="319" spans="1:13" x14ac:dyDescent="0.3">
      <c r="A319" s="6" t="s">
        <v>326</v>
      </c>
      <c r="B319" s="168">
        <v>1666</v>
      </c>
      <c r="C319" s="168">
        <v>10</v>
      </c>
      <c r="D319" s="168">
        <v>9</v>
      </c>
      <c r="E319" s="168">
        <v>12</v>
      </c>
      <c r="F319" s="168">
        <v>0</v>
      </c>
      <c r="G319" s="168">
        <v>6</v>
      </c>
      <c r="H319" s="168">
        <v>0</v>
      </c>
      <c r="I319" s="168">
        <v>13</v>
      </c>
      <c r="J319" s="168">
        <v>52</v>
      </c>
      <c r="K319" s="168">
        <v>76</v>
      </c>
      <c r="L319" s="168"/>
      <c r="M319" s="168">
        <v>41</v>
      </c>
    </row>
    <row r="320" spans="1:13" x14ac:dyDescent="0.3">
      <c r="A320" s="6" t="s">
        <v>327</v>
      </c>
      <c r="B320" s="168">
        <v>1772</v>
      </c>
      <c r="C320" s="168">
        <v>8</v>
      </c>
      <c r="D320" s="168">
        <v>4</v>
      </c>
      <c r="E320" s="168">
        <v>0</v>
      </c>
      <c r="F320" s="168">
        <v>0</v>
      </c>
      <c r="G320" s="168">
        <v>2</v>
      </c>
      <c r="H320" s="168">
        <v>0</v>
      </c>
      <c r="I320" s="168">
        <v>0</v>
      </c>
      <c r="J320" s="168">
        <v>0</v>
      </c>
      <c r="K320" s="168">
        <v>0</v>
      </c>
      <c r="L320" s="168"/>
      <c r="M320" s="168">
        <v>109</v>
      </c>
    </row>
    <row r="321" spans="1:13" x14ac:dyDescent="0.3">
      <c r="A321" s="6" t="s">
        <v>329</v>
      </c>
      <c r="B321" s="168">
        <v>2684</v>
      </c>
      <c r="C321" s="168">
        <v>56</v>
      </c>
      <c r="D321" s="168">
        <v>15</v>
      </c>
      <c r="E321" s="168">
        <v>4</v>
      </c>
      <c r="F321" s="168">
        <v>0</v>
      </c>
      <c r="G321" s="168">
        <v>19</v>
      </c>
      <c r="H321" s="168">
        <v>0</v>
      </c>
      <c r="I321" s="168">
        <v>0</v>
      </c>
      <c r="J321" s="168">
        <v>2</v>
      </c>
      <c r="K321" s="168">
        <v>0</v>
      </c>
      <c r="L321" s="168"/>
      <c r="M321" s="168">
        <v>0</v>
      </c>
    </row>
    <row r="322" spans="1:13" x14ac:dyDescent="0.3">
      <c r="A322" s="6" t="s">
        <v>324</v>
      </c>
      <c r="B322" s="168">
        <v>2511</v>
      </c>
      <c r="C322" s="168">
        <v>466</v>
      </c>
      <c r="D322" s="168">
        <v>26</v>
      </c>
      <c r="E322" s="168">
        <v>0</v>
      </c>
      <c r="F322" s="168">
        <v>0</v>
      </c>
      <c r="G322" s="168">
        <v>42</v>
      </c>
      <c r="H322" s="168">
        <v>0</v>
      </c>
      <c r="I322" s="168">
        <v>34</v>
      </c>
      <c r="J322" s="168">
        <v>6</v>
      </c>
      <c r="K322" s="168">
        <v>236</v>
      </c>
      <c r="L322" s="168"/>
      <c r="M322" s="168">
        <v>213</v>
      </c>
    </row>
    <row r="323" spans="1:13" x14ac:dyDescent="0.3">
      <c r="A323" s="6" t="s">
        <v>328</v>
      </c>
      <c r="B323" s="168">
        <v>6019</v>
      </c>
      <c r="C323" s="168">
        <v>69</v>
      </c>
      <c r="D323" s="168">
        <v>138</v>
      </c>
      <c r="E323" s="168">
        <v>15</v>
      </c>
      <c r="F323" s="168">
        <v>34</v>
      </c>
      <c r="G323" s="168">
        <v>30</v>
      </c>
      <c r="H323" s="168">
        <v>0</v>
      </c>
      <c r="I323" s="168">
        <v>22</v>
      </c>
      <c r="J323" s="168">
        <v>308</v>
      </c>
      <c r="K323" s="168">
        <v>215</v>
      </c>
      <c r="L323" s="168"/>
      <c r="M323" s="168">
        <v>347</v>
      </c>
    </row>
    <row r="324" spans="1:13" x14ac:dyDescent="0.3">
      <c r="A324" s="6" t="s">
        <v>330</v>
      </c>
      <c r="B324" s="168">
        <v>553</v>
      </c>
      <c r="C324" s="168">
        <v>47</v>
      </c>
      <c r="D324" s="168">
        <v>39</v>
      </c>
      <c r="E324" s="168">
        <v>0</v>
      </c>
      <c r="F324" s="168">
        <v>0</v>
      </c>
      <c r="G324" s="168">
        <v>21</v>
      </c>
      <c r="H324" s="168">
        <v>0</v>
      </c>
      <c r="I324" s="168">
        <v>0</v>
      </c>
      <c r="J324" s="168">
        <v>3</v>
      </c>
      <c r="K324" s="168">
        <v>42</v>
      </c>
      <c r="L324" s="168"/>
      <c r="M324" s="168">
        <v>47</v>
      </c>
    </row>
    <row r="325" spans="1:13" x14ac:dyDescent="0.3">
      <c r="A325" s="6" t="s">
        <v>331</v>
      </c>
      <c r="B325" s="168">
        <v>12314</v>
      </c>
      <c r="C325" s="168">
        <v>470</v>
      </c>
      <c r="D325" s="168">
        <v>400</v>
      </c>
      <c r="E325" s="168">
        <v>80</v>
      </c>
      <c r="F325" s="168">
        <v>0</v>
      </c>
      <c r="G325" s="168">
        <v>118</v>
      </c>
      <c r="H325" s="168">
        <v>0</v>
      </c>
      <c r="I325" s="168">
        <v>106</v>
      </c>
      <c r="J325" s="168">
        <v>84</v>
      </c>
      <c r="K325" s="168">
        <v>872</v>
      </c>
      <c r="L325" s="168"/>
      <c r="M325" s="168">
        <v>813</v>
      </c>
    </row>
    <row r="326" spans="1:13" x14ac:dyDescent="0.3">
      <c r="A326" s="6" t="s">
        <v>332</v>
      </c>
      <c r="B326" s="168">
        <v>109</v>
      </c>
      <c r="C326" s="168">
        <v>12</v>
      </c>
      <c r="D326" s="168">
        <v>0</v>
      </c>
      <c r="E326" s="168">
        <v>0</v>
      </c>
      <c r="F326" s="168">
        <v>0</v>
      </c>
      <c r="G326" s="168">
        <v>0</v>
      </c>
      <c r="H326" s="168">
        <v>0</v>
      </c>
      <c r="I326" s="168">
        <v>0</v>
      </c>
      <c r="J326" s="168">
        <v>0</v>
      </c>
      <c r="K326" s="168">
        <v>0</v>
      </c>
      <c r="L326" s="168"/>
      <c r="M326" s="168">
        <v>0</v>
      </c>
    </row>
    <row r="327" spans="1:13" x14ac:dyDescent="0.3">
      <c r="A327" s="6" t="s">
        <v>333</v>
      </c>
      <c r="B327" s="168">
        <v>1537</v>
      </c>
      <c r="C327" s="168">
        <v>2</v>
      </c>
      <c r="D327" s="168">
        <v>8</v>
      </c>
      <c r="E327" s="168">
        <v>4</v>
      </c>
      <c r="F327" s="168">
        <v>0</v>
      </c>
      <c r="G327" s="168">
        <v>6</v>
      </c>
      <c r="H327" s="168">
        <v>0</v>
      </c>
      <c r="I327" s="168">
        <v>0</v>
      </c>
      <c r="J327" s="168">
        <v>11</v>
      </c>
      <c r="K327" s="168">
        <v>24</v>
      </c>
      <c r="L327" s="168"/>
      <c r="M327" s="168">
        <v>24</v>
      </c>
    </row>
    <row r="328" spans="1:13" x14ac:dyDescent="0.3">
      <c r="A328" s="6" t="s">
        <v>335</v>
      </c>
      <c r="B328" s="168">
        <v>4492</v>
      </c>
      <c r="C328" s="168">
        <v>36</v>
      </c>
      <c r="D328" s="168">
        <v>144</v>
      </c>
      <c r="E328" s="168">
        <v>0</v>
      </c>
      <c r="F328" s="168">
        <v>0</v>
      </c>
      <c r="G328" s="168">
        <v>3</v>
      </c>
      <c r="H328" s="168">
        <v>0</v>
      </c>
      <c r="I328" s="168">
        <v>57</v>
      </c>
      <c r="J328" s="168">
        <v>17</v>
      </c>
      <c r="K328" s="168">
        <v>15</v>
      </c>
      <c r="L328" s="168"/>
      <c r="M328" s="168">
        <v>56</v>
      </c>
    </row>
    <row r="329" spans="1:13" x14ac:dyDescent="0.3">
      <c r="A329" s="6" t="s">
        <v>337</v>
      </c>
      <c r="B329" s="168">
        <v>25885</v>
      </c>
      <c r="C329" s="168">
        <v>2038</v>
      </c>
      <c r="D329" s="168">
        <v>761</v>
      </c>
      <c r="E329" s="168">
        <v>103</v>
      </c>
      <c r="F329" s="168">
        <v>47</v>
      </c>
      <c r="G329" s="168">
        <v>210</v>
      </c>
      <c r="H329" s="168">
        <v>0</v>
      </c>
      <c r="I329" s="168">
        <v>180</v>
      </c>
      <c r="J329" s="168">
        <v>792</v>
      </c>
      <c r="K329" s="168">
        <v>1519</v>
      </c>
      <c r="L329" s="168"/>
      <c r="M329" s="168">
        <v>1762</v>
      </c>
    </row>
    <row r="330" spans="1:13" x14ac:dyDescent="0.3">
      <c r="A330" s="6" t="s">
        <v>334</v>
      </c>
      <c r="B330" s="168">
        <v>219</v>
      </c>
      <c r="C330" s="168">
        <v>0</v>
      </c>
      <c r="D330" s="168">
        <v>0</v>
      </c>
      <c r="E330" s="168">
        <v>0</v>
      </c>
      <c r="F330" s="168">
        <v>0</v>
      </c>
      <c r="G330" s="168">
        <v>0</v>
      </c>
      <c r="H330" s="168">
        <v>0</v>
      </c>
      <c r="I330" s="168">
        <v>0</v>
      </c>
      <c r="J330" s="168">
        <v>6</v>
      </c>
      <c r="K330" s="168">
        <v>5</v>
      </c>
      <c r="L330" s="168"/>
      <c r="M330" s="168">
        <v>10</v>
      </c>
    </row>
    <row r="331" spans="1:13" x14ac:dyDescent="0.3">
      <c r="A331" s="6" t="s">
        <v>336</v>
      </c>
      <c r="B331" s="168">
        <v>7030</v>
      </c>
      <c r="C331" s="168">
        <v>1881</v>
      </c>
      <c r="D331" s="168">
        <v>36</v>
      </c>
      <c r="E331" s="168">
        <v>2</v>
      </c>
      <c r="F331" s="168">
        <v>0</v>
      </c>
      <c r="G331" s="168">
        <v>52</v>
      </c>
      <c r="H331" s="168">
        <v>0</v>
      </c>
      <c r="I331" s="168">
        <v>0</v>
      </c>
      <c r="J331" s="168">
        <v>65</v>
      </c>
      <c r="K331" s="168">
        <v>73</v>
      </c>
      <c r="L331" s="168"/>
      <c r="M331" s="168">
        <v>94</v>
      </c>
    </row>
    <row r="332" spans="1:13" x14ac:dyDescent="0.3">
      <c r="A332" s="6" t="s">
        <v>338</v>
      </c>
      <c r="B332" s="168">
        <v>873</v>
      </c>
      <c r="C332" s="168">
        <v>78</v>
      </c>
      <c r="D332" s="168">
        <v>5</v>
      </c>
      <c r="E332" s="168">
        <v>8</v>
      </c>
      <c r="F332" s="168">
        <v>0</v>
      </c>
      <c r="G332" s="168">
        <v>13</v>
      </c>
      <c r="H332" s="168">
        <v>0</v>
      </c>
      <c r="I332" s="168">
        <v>0</v>
      </c>
      <c r="J332" s="168">
        <v>17</v>
      </c>
      <c r="K332" s="168">
        <v>72</v>
      </c>
      <c r="L332" s="168"/>
      <c r="M332" s="168">
        <v>30</v>
      </c>
    </row>
    <row r="333" spans="1:13" x14ac:dyDescent="0.3">
      <c r="A333" s="6" t="s">
        <v>339</v>
      </c>
      <c r="B333" s="168">
        <v>3516</v>
      </c>
      <c r="C333" s="168">
        <v>0</v>
      </c>
      <c r="D333" s="168">
        <v>0</v>
      </c>
      <c r="E333" s="168">
        <v>0</v>
      </c>
      <c r="F333" s="168">
        <v>0</v>
      </c>
      <c r="G333" s="168">
        <v>37</v>
      </c>
      <c r="H333" s="168">
        <v>0</v>
      </c>
      <c r="I333" s="168">
        <v>0</v>
      </c>
      <c r="J333" s="168">
        <v>55</v>
      </c>
      <c r="K333" s="168">
        <v>119</v>
      </c>
      <c r="L333" s="168"/>
      <c r="M333" s="168">
        <v>4</v>
      </c>
    </row>
    <row r="334" spans="1:13" x14ac:dyDescent="0.3">
      <c r="A334" s="6" t="s">
        <v>340</v>
      </c>
      <c r="B334" s="168">
        <v>3691</v>
      </c>
      <c r="C334" s="168">
        <v>0</v>
      </c>
      <c r="D334" s="168">
        <v>3</v>
      </c>
      <c r="E334" s="168">
        <v>0</v>
      </c>
      <c r="F334" s="168">
        <v>0</v>
      </c>
      <c r="G334" s="168">
        <v>12</v>
      </c>
      <c r="H334" s="168">
        <v>0</v>
      </c>
      <c r="I334" s="168">
        <v>2</v>
      </c>
      <c r="J334" s="168">
        <v>0</v>
      </c>
      <c r="K334" s="168">
        <v>91</v>
      </c>
      <c r="L334" s="168"/>
      <c r="M334" s="168">
        <v>36</v>
      </c>
    </row>
    <row r="335" spans="1:13" x14ac:dyDescent="0.3">
      <c r="A335" s="6" t="s">
        <v>341</v>
      </c>
      <c r="B335" s="168">
        <v>1000</v>
      </c>
      <c r="C335" s="168">
        <v>51</v>
      </c>
      <c r="D335" s="168">
        <v>0</v>
      </c>
      <c r="E335" s="168">
        <v>0</v>
      </c>
      <c r="F335" s="168">
        <v>0</v>
      </c>
      <c r="G335" s="168">
        <v>2</v>
      </c>
      <c r="H335" s="168">
        <v>0</v>
      </c>
      <c r="I335" s="168">
        <v>0</v>
      </c>
      <c r="J335" s="168">
        <v>2</v>
      </c>
      <c r="K335" s="168">
        <v>1</v>
      </c>
      <c r="L335" s="168"/>
      <c r="M335" s="168">
        <v>0</v>
      </c>
    </row>
    <row r="336" spans="1:13" x14ac:dyDescent="0.3">
      <c r="A336" s="6" t="s">
        <v>342</v>
      </c>
      <c r="B336" s="168">
        <v>40</v>
      </c>
      <c r="C336" s="168">
        <v>0</v>
      </c>
      <c r="D336" s="168">
        <v>0</v>
      </c>
      <c r="E336" s="168">
        <v>0</v>
      </c>
      <c r="F336" s="168">
        <v>0</v>
      </c>
      <c r="G336" s="168">
        <v>3</v>
      </c>
      <c r="H336" s="168">
        <v>0</v>
      </c>
      <c r="I336" s="168">
        <v>0</v>
      </c>
      <c r="J336" s="168">
        <v>0</v>
      </c>
      <c r="K336" s="168">
        <v>0</v>
      </c>
      <c r="L336" s="168"/>
      <c r="M336" s="168">
        <v>0</v>
      </c>
    </row>
    <row r="337" spans="1:13" x14ac:dyDescent="0.3">
      <c r="A337" s="6" t="s">
        <v>343</v>
      </c>
      <c r="B337" s="168">
        <v>824</v>
      </c>
      <c r="C337" s="168">
        <v>0</v>
      </c>
      <c r="D337" s="168">
        <v>0</v>
      </c>
      <c r="E337" s="168">
        <v>0</v>
      </c>
      <c r="F337" s="168">
        <v>0</v>
      </c>
      <c r="G337" s="168">
        <v>6</v>
      </c>
      <c r="H337" s="168">
        <v>0</v>
      </c>
      <c r="I337" s="168">
        <v>1</v>
      </c>
      <c r="J337" s="168">
        <v>49</v>
      </c>
      <c r="K337" s="168">
        <v>2</v>
      </c>
      <c r="L337" s="168"/>
      <c r="M337" s="168">
        <v>0</v>
      </c>
    </row>
    <row r="338" spans="1:13" x14ac:dyDescent="0.3">
      <c r="A338" s="6" t="s">
        <v>344</v>
      </c>
      <c r="B338" s="168">
        <v>7827</v>
      </c>
      <c r="C338" s="168">
        <v>1889</v>
      </c>
      <c r="D338" s="168">
        <v>2</v>
      </c>
      <c r="E338" s="168">
        <v>38</v>
      </c>
      <c r="F338" s="168">
        <v>0</v>
      </c>
      <c r="G338" s="168">
        <v>24</v>
      </c>
      <c r="H338" s="168">
        <v>0</v>
      </c>
      <c r="I338" s="168">
        <v>5</v>
      </c>
      <c r="J338" s="168">
        <v>345</v>
      </c>
      <c r="K338" s="168">
        <v>181</v>
      </c>
      <c r="L338" s="168"/>
      <c r="M338" s="168">
        <v>279</v>
      </c>
    </row>
    <row r="339" spans="1:13" x14ac:dyDescent="0.3">
      <c r="A339" s="6" t="s">
        <v>345</v>
      </c>
      <c r="B339" s="168">
        <v>348</v>
      </c>
      <c r="C339" s="168">
        <v>235</v>
      </c>
      <c r="D339" s="168">
        <v>2</v>
      </c>
      <c r="E339" s="168">
        <v>0</v>
      </c>
      <c r="F339" s="168">
        <v>0</v>
      </c>
      <c r="G339" s="168">
        <v>0</v>
      </c>
      <c r="H339" s="168">
        <v>0</v>
      </c>
      <c r="I339" s="168">
        <v>0</v>
      </c>
      <c r="J339" s="168">
        <v>9</v>
      </c>
      <c r="K339" s="168">
        <v>4</v>
      </c>
      <c r="L339" s="168"/>
      <c r="M339" s="168">
        <v>21</v>
      </c>
    </row>
    <row r="340" spans="1:13" x14ac:dyDescent="0.3">
      <c r="A340" s="6" t="s">
        <v>346</v>
      </c>
      <c r="B340" s="168">
        <v>323</v>
      </c>
      <c r="C340" s="168">
        <v>2</v>
      </c>
      <c r="D340" s="168">
        <v>0</v>
      </c>
      <c r="E340" s="168">
        <v>0</v>
      </c>
      <c r="F340" s="168">
        <v>8</v>
      </c>
      <c r="G340" s="168">
        <v>1</v>
      </c>
      <c r="H340" s="168">
        <v>0</v>
      </c>
      <c r="I340" s="168">
        <v>0</v>
      </c>
      <c r="J340" s="168">
        <v>3</v>
      </c>
      <c r="K340" s="168">
        <v>14</v>
      </c>
      <c r="L340" s="168"/>
      <c r="M340" s="168">
        <v>14</v>
      </c>
    </row>
    <row r="341" spans="1:13" x14ac:dyDescent="0.3">
      <c r="A341" s="6" t="s">
        <v>347</v>
      </c>
      <c r="B341" s="168">
        <v>2245</v>
      </c>
      <c r="C341" s="168">
        <v>149</v>
      </c>
      <c r="D341" s="168">
        <v>6</v>
      </c>
      <c r="E341" s="168">
        <v>0</v>
      </c>
      <c r="F341" s="168">
        <v>0</v>
      </c>
      <c r="G341" s="168">
        <v>7</v>
      </c>
      <c r="H341" s="168">
        <v>0</v>
      </c>
      <c r="I341" s="168">
        <v>0</v>
      </c>
      <c r="J341" s="168">
        <v>28</v>
      </c>
      <c r="K341" s="168">
        <v>17</v>
      </c>
      <c r="L341" s="168"/>
      <c r="M341" s="168">
        <v>17</v>
      </c>
    </row>
    <row r="342" spans="1:13" x14ac:dyDescent="0.3">
      <c r="A342" s="6" t="s">
        <v>348</v>
      </c>
      <c r="B342" s="168">
        <v>2098</v>
      </c>
      <c r="C342" s="168">
        <v>37</v>
      </c>
      <c r="D342" s="168">
        <v>0</v>
      </c>
      <c r="E342" s="168">
        <v>0</v>
      </c>
      <c r="F342" s="168">
        <v>0</v>
      </c>
      <c r="G342" s="168">
        <v>0</v>
      </c>
      <c r="H342" s="168">
        <v>0</v>
      </c>
      <c r="I342" s="168">
        <v>0</v>
      </c>
      <c r="J342" s="168">
        <v>0</v>
      </c>
      <c r="K342" s="168">
        <v>32</v>
      </c>
      <c r="L342" s="168"/>
      <c r="M342" s="168">
        <v>68</v>
      </c>
    </row>
    <row r="343" spans="1:13" x14ac:dyDescent="0.3">
      <c r="A343" s="6" t="s">
        <v>349</v>
      </c>
      <c r="B343" s="168">
        <v>491</v>
      </c>
      <c r="C343" s="168">
        <v>17</v>
      </c>
      <c r="D343" s="168">
        <v>6</v>
      </c>
      <c r="E343" s="168">
        <v>14</v>
      </c>
      <c r="F343" s="168">
        <v>0</v>
      </c>
      <c r="G343" s="168">
        <v>20</v>
      </c>
      <c r="H343" s="168">
        <v>0</v>
      </c>
      <c r="I343" s="168">
        <v>0</v>
      </c>
      <c r="J343" s="168">
        <v>2</v>
      </c>
      <c r="K343" s="168">
        <v>6</v>
      </c>
      <c r="L343" s="168"/>
      <c r="M343" s="168">
        <v>6</v>
      </c>
    </row>
    <row r="344" spans="1:13" x14ac:dyDescent="0.3">
      <c r="A344" s="6" t="s">
        <v>350</v>
      </c>
      <c r="B344" s="168">
        <v>782</v>
      </c>
      <c r="C344" s="168">
        <v>77</v>
      </c>
      <c r="D344" s="168">
        <v>0</v>
      </c>
      <c r="E344" s="168">
        <v>0</v>
      </c>
      <c r="F344" s="168">
        <v>0</v>
      </c>
      <c r="G344" s="168">
        <v>4</v>
      </c>
      <c r="H344" s="168">
        <v>0</v>
      </c>
      <c r="I344" s="168">
        <v>0</v>
      </c>
      <c r="J344" s="168">
        <v>6</v>
      </c>
      <c r="K344" s="168">
        <v>47</v>
      </c>
      <c r="L344" s="168"/>
      <c r="M344" s="168">
        <v>47</v>
      </c>
    </row>
    <row r="345" spans="1:13" x14ac:dyDescent="0.3">
      <c r="A345" s="6" t="s">
        <v>351</v>
      </c>
      <c r="B345" s="168">
        <v>5038</v>
      </c>
      <c r="C345" s="168">
        <v>44</v>
      </c>
      <c r="D345" s="168">
        <v>88</v>
      </c>
      <c r="E345" s="168">
        <v>0</v>
      </c>
      <c r="F345" s="168">
        <v>0</v>
      </c>
      <c r="G345" s="168">
        <v>40</v>
      </c>
      <c r="H345" s="168">
        <v>0</v>
      </c>
      <c r="I345" s="168">
        <v>159</v>
      </c>
      <c r="J345" s="168">
        <v>189</v>
      </c>
      <c r="K345" s="168">
        <v>787</v>
      </c>
      <c r="L345" s="168"/>
      <c r="M345" s="168">
        <v>1181</v>
      </c>
    </row>
    <row r="346" spans="1:13" x14ac:dyDescent="0.3">
      <c r="A346" s="6" t="s">
        <v>352</v>
      </c>
      <c r="B346" s="168">
        <v>1523</v>
      </c>
      <c r="C346" s="168">
        <v>517</v>
      </c>
      <c r="D346" s="168">
        <v>0</v>
      </c>
      <c r="E346" s="168">
        <v>26</v>
      </c>
      <c r="F346" s="168">
        <v>0</v>
      </c>
      <c r="G346" s="168">
        <v>28</v>
      </c>
      <c r="H346" s="168">
        <v>0</v>
      </c>
      <c r="I346" s="168">
        <v>0</v>
      </c>
      <c r="J346" s="168">
        <v>303</v>
      </c>
      <c r="K346" s="168">
        <v>144</v>
      </c>
      <c r="L346" s="168"/>
      <c r="M346" s="168">
        <v>200</v>
      </c>
    </row>
    <row r="347" spans="1:13" x14ac:dyDescent="0.3">
      <c r="A347" s="6" t="s">
        <v>353</v>
      </c>
      <c r="B347" s="168">
        <v>1680</v>
      </c>
      <c r="C347" s="168">
        <v>568</v>
      </c>
      <c r="D347" s="168">
        <v>31</v>
      </c>
      <c r="E347" s="168">
        <v>0</v>
      </c>
      <c r="F347" s="168">
        <v>0</v>
      </c>
      <c r="G347" s="168">
        <v>2</v>
      </c>
      <c r="H347" s="168">
        <v>0</v>
      </c>
      <c r="I347" s="168">
        <v>9</v>
      </c>
      <c r="J347" s="168">
        <v>7</v>
      </c>
      <c r="K347" s="168">
        <v>53</v>
      </c>
      <c r="L347" s="168"/>
      <c r="M347" s="168">
        <v>94</v>
      </c>
    </row>
    <row r="348" spans="1:13" x14ac:dyDescent="0.3">
      <c r="A348" s="6" t="s">
        <v>354</v>
      </c>
      <c r="B348" s="168">
        <v>494</v>
      </c>
      <c r="C348" s="168">
        <v>0</v>
      </c>
      <c r="D348" s="168">
        <v>4</v>
      </c>
      <c r="E348" s="168">
        <v>0</v>
      </c>
      <c r="F348" s="168">
        <v>0</v>
      </c>
      <c r="G348" s="168">
        <v>0</v>
      </c>
      <c r="H348" s="168">
        <v>0</v>
      </c>
      <c r="I348" s="168">
        <v>0</v>
      </c>
      <c r="J348" s="168">
        <v>0</v>
      </c>
      <c r="K348" s="168">
        <v>22</v>
      </c>
      <c r="L348" s="168"/>
      <c r="M348" s="168">
        <v>22</v>
      </c>
    </row>
    <row r="349" spans="1:13" x14ac:dyDescent="0.3">
      <c r="A349" s="6" t="s">
        <v>355</v>
      </c>
      <c r="B349" s="168">
        <v>2299</v>
      </c>
      <c r="C349" s="168">
        <v>0</v>
      </c>
      <c r="D349" s="168">
        <v>0</v>
      </c>
      <c r="E349" s="168">
        <v>0</v>
      </c>
      <c r="F349" s="168">
        <v>0</v>
      </c>
      <c r="G349" s="168">
        <v>6</v>
      </c>
      <c r="H349" s="168">
        <v>0</v>
      </c>
      <c r="I349" s="168">
        <v>2</v>
      </c>
      <c r="J349" s="168">
        <v>0</v>
      </c>
      <c r="K349" s="168">
        <v>50</v>
      </c>
      <c r="L349" s="168"/>
      <c r="M349" s="168">
        <v>62</v>
      </c>
    </row>
    <row r="350" spans="1:13" x14ac:dyDescent="0.3">
      <c r="A350" s="6" t="s">
        <v>356</v>
      </c>
      <c r="B350" s="168">
        <v>504</v>
      </c>
      <c r="C350" s="168">
        <v>10</v>
      </c>
      <c r="D350" s="168">
        <v>0</v>
      </c>
      <c r="E350" s="168">
        <v>0</v>
      </c>
      <c r="F350" s="168">
        <v>0</v>
      </c>
      <c r="G350" s="168">
        <v>30</v>
      </c>
      <c r="H350" s="168">
        <v>0</v>
      </c>
      <c r="I350" s="168">
        <v>0</v>
      </c>
      <c r="J350" s="168">
        <v>0</v>
      </c>
      <c r="K350" s="168">
        <v>45</v>
      </c>
      <c r="L350" s="168"/>
      <c r="M350" s="168">
        <v>0</v>
      </c>
    </row>
    <row r="351" spans="1:13" x14ac:dyDescent="0.3">
      <c r="A351" s="6" t="s">
        <v>357</v>
      </c>
      <c r="B351" s="168">
        <v>4608</v>
      </c>
      <c r="C351" s="168">
        <v>45</v>
      </c>
      <c r="D351" s="168">
        <v>83</v>
      </c>
      <c r="E351" s="168">
        <v>11</v>
      </c>
      <c r="F351" s="168">
        <v>0</v>
      </c>
      <c r="G351" s="168">
        <v>53</v>
      </c>
      <c r="H351" s="168">
        <v>0</v>
      </c>
      <c r="I351" s="168">
        <v>0</v>
      </c>
      <c r="J351" s="168">
        <v>65</v>
      </c>
      <c r="K351" s="168">
        <v>80</v>
      </c>
      <c r="L351" s="168"/>
      <c r="M351" s="168">
        <v>153</v>
      </c>
    </row>
    <row r="352" spans="1:13" x14ac:dyDescent="0.3">
      <c r="A352" s="6" t="s">
        <v>358</v>
      </c>
      <c r="B352" s="168">
        <v>11664</v>
      </c>
      <c r="C352" s="168">
        <v>600</v>
      </c>
      <c r="D352" s="168">
        <v>38</v>
      </c>
      <c r="E352" s="168">
        <v>28</v>
      </c>
      <c r="F352" s="168">
        <v>33</v>
      </c>
      <c r="G352" s="168">
        <v>62</v>
      </c>
      <c r="H352" s="168">
        <v>0</v>
      </c>
      <c r="I352" s="168">
        <v>8</v>
      </c>
      <c r="J352" s="168">
        <v>55</v>
      </c>
      <c r="K352" s="168">
        <v>689</v>
      </c>
      <c r="L352" s="168"/>
      <c r="M352" s="168">
        <v>916</v>
      </c>
    </row>
    <row r="353" spans="1:13" x14ac:dyDescent="0.3">
      <c r="A353" s="6" t="s">
        <v>359</v>
      </c>
      <c r="B353" s="168">
        <v>1638</v>
      </c>
      <c r="C353" s="168">
        <v>0</v>
      </c>
      <c r="D353" s="168">
        <v>15</v>
      </c>
      <c r="E353" s="168">
        <v>0</v>
      </c>
      <c r="F353" s="168">
        <v>0</v>
      </c>
      <c r="G353" s="168">
        <v>17</v>
      </c>
      <c r="H353" s="168">
        <v>0</v>
      </c>
      <c r="I353" s="168">
        <v>7</v>
      </c>
      <c r="J353" s="168">
        <v>0</v>
      </c>
      <c r="K353" s="168">
        <v>9</v>
      </c>
      <c r="L353" s="168"/>
      <c r="M353" s="168">
        <v>50</v>
      </c>
    </row>
    <row r="354" spans="1:13" x14ac:dyDescent="0.3">
      <c r="A354" s="6" t="s">
        <v>360</v>
      </c>
      <c r="B354" s="168">
        <v>5640</v>
      </c>
      <c r="C354" s="168">
        <v>1543</v>
      </c>
      <c r="D354" s="168">
        <v>19</v>
      </c>
      <c r="E354" s="168">
        <v>39</v>
      </c>
      <c r="F354" s="168">
        <v>0</v>
      </c>
      <c r="G354" s="168">
        <v>91</v>
      </c>
      <c r="H354" s="168">
        <v>334</v>
      </c>
      <c r="I354" s="168">
        <v>0</v>
      </c>
      <c r="J354" s="168">
        <v>383</v>
      </c>
      <c r="K354" s="168">
        <v>252</v>
      </c>
      <c r="L354" s="168"/>
      <c r="M354" s="168">
        <v>515</v>
      </c>
    </row>
    <row r="355" spans="1:13" x14ac:dyDescent="0.3">
      <c r="A355" s="6" t="s">
        <v>361</v>
      </c>
      <c r="B355" s="168">
        <v>691</v>
      </c>
      <c r="C355" s="168">
        <v>35</v>
      </c>
      <c r="D355" s="168">
        <v>0</v>
      </c>
      <c r="E355" s="168">
        <v>0</v>
      </c>
      <c r="F355" s="168">
        <v>0</v>
      </c>
      <c r="G355" s="168">
        <v>9</v>
      </c>
      <c r="H355" s="168">
        <v>0</v>
      </c>
      <c r="I355" s="168">
        <v>0</v>
      </c>
      <c r="J355" s="168">
        <v>22</v>
      </c>
      <c r="K355" s="168">
        <v>63</v>
      </c>
      <c r="L355" s="168"/>
      <c r="M355" s="168">
        <v>79</v>
      </c>
    </row>
    <row r="356" spans="1:13" x14ac:dyDescent="0.3">
      <c r="A356" s="6" t="s">
        <v>362</v>
      </c>
      <c r="B356" s="168">
        <v>334</v>
      </c>
      <c r="C356" s="168">
        <v>51</v>
      </c>
      <c r="D356" s="168">
        <v>0</v>
      </c>
      <c r="E356" s="168">
        <v>0</v>
      </c>
      <c r="F356" s="168">
        <v>0</v>
      </c>
      <c r="G356" s="168">
        <v>0</v>
      </c>
      <c r="H356" s="168">
        <v>0</v>
      </c>
      <c r="I356" s="168">
        <v>0</v>
      </c>
      <c r="J356" s="168">
        <v>0</v>
      </c>
      <c r="K356" s="168">
        <v>1</v>
      </c>
      <c r="L356" s="168"/>
      <c r="M356" s="168">
        <v>1</v>
      </c>
    </row>
    <row r="357" spans="1:13" x14ac:dyDescent="0.3">
      <c r="A357" s="6" t="s">
        <v>363</v>
      </c>
      <c r="B357" s="168">
        <v>9924</v>
      </c>
      <c r="C357" s="168">
        <v>688</v>
      </c>
      <c r="D357" s="168">
        <v>153</v>
      </c>
      <c r="E357" s="168">
        <v>0</v>
      </c>
      <c r="F357" s="168">
        <v>0</v>
      </c>
      <c r="G357" s="168">
        <v>36</v>
      </c>
      <c r="H357" s="168">
        <v>0</v>
      </c>
      <c r="I357" s="168">
        <v>141</v>
      </c>
      <c r="J357" s="168">
        <v>242</v>
      </c>
      <c r="K357" s="168">
        <v>735</v>
      </c>
      <c r="L357" s="168"/>
      <c r="M357" s="168">
        <v>498</v>
      </c>
    </row>
    <row r="358" spans="1:13" x14ac:dyDescent="0.3">
      <c r="A358" s="6" t="s">
        <v>364</v>
      </c>
      <c r="B358" s="168">
        <v>1098</v>
      </c>
      <c r="C358" s="168">
        <v>113</v>
      </c>
      <c r="D358" s="168">
        <v>0</v>
      </c>
      <c r="E358" s="168">
        <v>0</v>
      </c>
      <c r="F358" s="168">
        <v>0</v>
      </c>
      <c r="G358" s="168">
        <v>29</v>
      </c>
      <c r="H358" s="168">
        <v>0</v>
      </c>
      <c r="I358" s="168">
        <v>6</v>
      </c>
      <c r="J358" s="168">
        <v>1</v>
      </c>
      <c r="K358" s="168">
        <v>100</v>
      </c>
      <c r="L358" s="168"/>
      <c r="M358" s="168">
        <v>88</v>
      </c>
    </row>
    <row r="359" spans="1:13" x14ac:dyDescent="0.3">
      <c r="A359" s="6" t="s">
        <v>365</v>
      </c>
      <c r="B359" s="168">
        <v>1335</v>
      </c>
      <c r="C359" s="168">
        <v>363</v>
      </c>
      <c r="D359" s="168">
        <v>0</v>
      </c>
      <c r="E359" s="168">
        <v>3</v>
      </c>
      <c r="F359" s="168">
        <v>0</v>
      </c>
      <c r="G359" s="168">
        <v>38</v>
      </c>
      <c r="H359" s="168">
        <v>14</v>
      </c>
      <c r="I359" s="168">
        <v>0</v>
      </c>
      <c r="J359" s="168">
        <v>30</v>
      </c>
      <c r="K359" s="168">
        <v>15</v>
      </c>
      <c r="L359" s="168"/>
      <c r="M359" s="168">
        <v>13</v>
      </c>
    </row>
    <row r="360" spans="1:13" x14ac:dyDescent="0.3">
      <c r="A360" s="6" t="s">
        <v>366</v>
      </c>
      <c r="B360" s="168">
        <v>850</v>
      </c>
      <c r="C360" s="168">
        <v>12</v>
      </c>
      <c r="D360" s="168">
        <v>4</v>
      </c>
      <c r="E360" s="168">
        <v>0</v>
      </c>
      <c r="F360" s="168">
        <v>0</v>
      </c>
      <c r="G360" s="168">
        <v>1</v>
      </c>
      <c r="H360" s="168">
        <v>0</v>
      </c>
      <c r="I360" s="168">
        <v>2</v>
      </c>
      <c r="J360" s="168">
        <v>0</v>
      </c>
      <c r="K360" s="168">
        <v>50</v>
      </c>
      <c r="L360" s="168"/>
      <c r="M360" s="168">
        <v>58</v>
      </c>
    </row>
    <row r="361" spans="1:13" x14ac:dyDescent="0.3">
      <c r="A361" s="6" t="s">
        <v>367</v>
      </c>
      <c r="B361" s="168">
        <v>2260</v>
      </c>
      <c r="C361" s="168">
        <v>15</v>
      </c>
      <c r="D361" s="168">
        <v>49</v>
      </c>
      <c r="E361" s="168">
        <v>0</v>
      </c>
      <c r="F361" s="168">
        <v>0</v>
      </c>
      <c r="G361" s="168">
        <v>4</v>
      </c>
      <c r="H361" s="168">
        <v>0</v>
      </c>
      <c r="I361" s="168">
        <v>2</v>
      </c>
      <c r="J361" s="168">
        <v>16</v>
      </c>
      <c r="K361" s="168">
        <v>30</v>
      </c>
      <c r="L361" s="168"/>
      <c r="M361" s="168">
        <v>76</v>
      </c>
    </row>
    <row r="362" spans="1:13" x14ac:dyDescent="0.3">
      <c r="A362" s="6" t="s">
        <v>368</v>
      </c>
      <c r="B362" s="168">
        <v>2921</v>
      </c>
      <c r="C362" s="168">
        <v>4438</v>
      </c>
      <c r="D362" s="168">
        <v>0</v>
      </c>
      <c r="E362" s="168">
        <v>31</v>
      </c>
      <c r="F362" s="168">
        <v>0</v>
      </c>
      <c r="G362" s="168">
        <v>36</v>
      </c>
      <c r="H362" s="168">
        <v>0</v>
      </c>
      <c r="I362" s="168">
        <v>0</v>
      </c>
      <c r="J362" s="168">
        <v>274</v>
      </c>
      <c r="K362" s="168">
        <v>94</v>
      </c>
      <c r="L362" s="168"/>
      <c r="M362" s="168">
        <v>84</v>
      </c>
    </row>
    <row r="363" spans="1:13" x14ac:dyDescent="0.3">
      <c r="A363" s="6" t="s">
        <v>369</v>
      </c>
      <c r="B363" s="168">
        <v>157</v>
      </c>
      <c r="C363" s="168">
        <v>20</v>
      </c>
      <c r="D363" s="168">
        <v>0</v>
      </c>
      <c r="E363" s="168">
        <v>0</v>
      </c>
      <c r="F363" s="168">
        <v>0</v>
      </c>
      <c r="G363" s="168">
        <v>2</v>
      </c>
      <c r="H363" s="168">
        <v>0</v>
      </c>
      <c r="I363" s="168">
        <v>0</v>
      </c>
      <c r="J363" s="168">
        <v>8</v>
      </c>
      <c r="K363" s="168">
        <v>17</v>
      </c>
      <c r="L363" s="168"/>
      <c r="M363" s="168">
        <v>31</v>
      </c>
    </row>
    <row r="364" spans="1:13" x14ac:dyDescent="0.3">
      <c r="A364" s="6" t="s">
        <v>370</v>
      </c>
      <c r="B364" s="168">
        <v>748</v>
      </c>
      <c r="C364" s="168">
        <v>0</v>
      </c>
      <c r="D364" s="168">
        <v>0</v>
      </c>
      <c r="E364" s="168">
        <v>6</v>
      </c>
      <c r="F364" s="168">
        <v>0</v>
      </c>
      <c r="G364" s="168">
        <v>6</v>
      </c>
      <c r="H364" s="168">
        <v>0</v>
      </c>
      <c r="I364" s="168">
        <v>0</v>
      </c>
      <c r="J364" s="168">
        <v>34</v>
      </c>
      <c r="K364" s="168">
        <v>55</v>
      </c>
      <c r="L364" s="168"/>
      <c r="M364" s="168">
        <v>87</v>
      </c>
    </row>
    <row r="365" spans="1:13" x14ac:dyDescent="0.3">
      <c r="A365" s="6" t="s">
        <v>371</v>
      </c>
      <c r="B365" s="168">
        <v>5034</v>
      </c>
      <c r="C365" s="168">
        <v>21</v>
      </c>
      <c r="D365" s="168">
        <v>61</v>
      </c>
      <c r="E365" s="168">
        <v>63</v>
      </c>
      <c r="F365" s="168">
        <v>0</v>
      </c>
      <c r="G365" s="168">
        <v>149</v>
      </c>
      <c r="H365" s="168">
        <v>0</v>
      </c>
      <c r="I365" s="168">
        <v>39</v>
      </c>
      <c r="J365" s="168">
        <v>47</v>
      </c>
      <c r="K365" s="168">
        <v>54</v>
      </c>
      <c r="L365" s="168"/>
      <c r="M365" s="168">
        <v>65</v>
      </c>
    </row>
    <row r="366" spans="1:13" x14ac:dyDescent="0.3">
      <c r="A366" s="6" t="s">
        <v>466</v>
      </c>
      <c r="B366" s="168">
        <v>1657</v>
      </c>
      <c r="C366" s="168">
        <v>42</v>
      </c>
      <c r="D366" s="168">
        <v>58</v>
      </c>
      <c r="E366" s="168">
        <v>0</v>
      </c>
      <c r="F366" s="168">
        <v>0</v>
      </c>
      <c r="G366" s="168">
        <v>18</v>
      </c>
      <c r="H366" s="168">
        <v>0</v>
      </c>
      <c r="I366" s="168">
        <v>0</v>
      </c>
      <c r="J366" s="168">
        <v>57</v>
      </c>
      <c r="K366" s="168">
        <v>13</v>
      </c>
      <c r="L366" s="168"/>
      <c r="M366" s="168">
        <v>13</v>
      </c>
    </row>
    <row r="367" spans="1:13" x14ac:dyDescent="0.3">
      <c r="A367" s="6" t="s">
        <v>372</v>
      </c>
      <c r="B367" s="168">
        <v>4336</v>
      </c>
      <c r="C367" s="168">
        <v>151</v>
      </c>
      <c r="D367" s="168">
        <v>34</v>
      </c>
      <c r="E367" s="168">
        <v>1</v>
      </c>
      <c r="F367" s="168">
        <v>0</v>
      </c>
      <c r="G367" s="168">
        <v>35</v>
      </c>
      <c r="H367" s="168">
        <v>0</v>
      </c>
      <c r="I367" s="168">
        <v>0</v>
      </c>
      <c r="J367" s="168">
        <v>9</v>
      </c>
      <c r="K367" s="168">
        <v>64</v>
      </c>
      <c r="L367" s="168"/>
      <c r="M367" s="168">
        <v>8</v>
      </c>
    </row>
    <row r="368" spans="1:13" x14ac:dyDescent="0.3">
      <c r="A368" s="6" t="s">
        <v>373</v>
      </c>
      <c r="B368" s="168">
        <v>905</v>
      </c>
      <c r="C368" s="168">
        <v>213</v>
      </c>
      <c r="D368" s="168">
        <v>29</v>
      </c>
      <c r="E368" s="168">
        <v>0</v>
      </c>
      <c r="F368" s="168">
        <v>0</v>
      </c>
      <c r="G368" s="168">
        <v>1</v>
      </c>
      <c r="H368" s="168">
        <v>0</v>
      </c>
      <c r="I368" s="168">
        <v>1</v>
      </c>
      <c r="J368" s="168">
        <v>0</v>
      </c>
      <c r="K368" s="168">
        <v>36</v>
      </c>
      <c r="L368" s="168"/>
      <c r="M368" s="168">
        <v>11</v>
      </c>
    </row>
    <row r="369" spans="1:13" x14ac:dyDescent="0.3">
      <c r="A369" s="6" t="s">
        <v>374</v>
      </c>
      <c r="B369" s="168">
        <v>1084</v>
      </c>
      <c r="C369" s="168">
        <v>29</v>
      </c>
      <c r="D369" s="168">
        <v>16</v>
      </c>
      <c r="E369" s="168">
        <v>0</v>
      </c>
      <c r="F369" s="168">
        <v>0</v>
      </c>
      <c r="G369" s="168">
        <v>17</v>
      </c>
      <c r="H369" s="168">
        <v>0</v>
      </c>
      <c r="I369" s="168">
        <v>0</v>
      </c>
      <c r="J369" s="168">
        <v>46</v>
      </c>
      <c r="K369" s="168">
        <v>29</v>
      </c>
      <c r="L369" s="168"/>
      <c r="M369" s="168">
        <v>21</v>
      </c>
    </row>
    <row r="370" spans="1:13" x14ac:dyDescent="0.3">
      <c r="A370" s="6" t="s">
        <v>375</v>
      </c>
      <c r="B370" s="168">
        <v>1451</v>
      </c>
      <c r="C370" s="168">
        <v>20</v>
      </c>
      <c r="D370" s="168">
        <v>10</v>
      </c>
      <c r="E370" s="168">
        <v>5</v>
      </c>
      <c r="F370" s="168">
        <v>0</v>
      </c>
      <c r="G370" s="168">
        <v>0</v>
      </c>
      <c r="H370" s="168">
        <v>0</v>
      </c>
      <c r="I370" s="168">
        <v>0</v>
      </c>
      <c r="J370" s="168">
        <v>15</v>
      </c>
      <c r="K370" s="168">
        <v>49</v>
      </c>
      <c r="L370" s="168"/>
      <c r="M370" s="168">
        <v>46</v>
      </c>
    </row>
    <row r="371" spans="1:13" x14ac:dyDescent="0.3">
      <c r="A371" s="6" t="s">
        <v>377</v>
      </c>
      <c r="B371" s="168">
        <v>639</v>
      </c>
      <c r="C371" s="168">
        <v>91</v>
      </c>
      <c r="D371" s="168">
        <v>0</v>
      </c>
      <c r="E371" s="168">
        <v>0</v>
      </c>
      <c r="F371" s="168">
        <v>0</v>
      </c>
      <c r="G371" s="168">
        <v>0</v>
      </c>
      <c r="H371" s="168">
        <v>0</v>
      </c>
      <c r="I371" s="168">
        <v>0</v>
      </c>
      <c r="J371" s="168">
        <v>0</v>
      </c>
      <c r="K371" s="168">
        <v>0</v>
      </c>
      <c r="L371" s="168"/>
      <c r="M371" s="168">
        <v>13</v>
      </c>
    </row>
    <row r="372" spans="1:13" x14ac:dyDescent="0.3">
      <c r="A372" s="6" t="s">
        <v>378</v>
      </c>
      <c r="B372" s="168">
        <v>213</v>
      </c>
      <c r="C372" s="168">
        <v>0</v>
      </c>
      <c r="D372" s="168">
        <v>0</v>
      </c>
      <c r="E372" s="168">
        <v>0</v>
      </c>
      <c r="F372" s="168">
        <v>0</v>
      </c>
      <c r="G372" s="168">
        <v>6</v>
      </c>
      <c r="H372" s="168">
        <v>0</v>
      </c>
      <c r="I372" s="168">
        <v>0</v>
      </c>
      <c r="J372" s="168">
        <v>0</v>
      </c>
      <c r="K372" s="168">
        <v>0</v>
      </c>
      <c r="L372" s="168"/>
      <c r="M372" s="168">
        <v>0</v>
      </c>
    </row>
    <row r="373" spans="1:13" x14ac:dyDescent="0.3">
      <c r="A373" s="6" t="s">
        <v>379</v>
      </c>
      <c r="B373" s="168">
        <v>428</v>
      </c>
      <c r="C373" s="168">
        <v>0</v>
      </c>
      <c r="D373" s="168">
        <v>0</v>
      </c>
      <c r="E373" s="168">
        <v>0</v>
      </c>
      <c r="F373" s="168">
        <v>0</v>
      </c>
      <c r="G373" s="168">
        <v>1</v>
      </c>
      <c r="H373" s="168">
        <v>0</v>
      </c>
      <c r="I373" s="168">
        <v>0</v>
      </c>
      <c r="J373" s="168">
        <v>0</v>
      </c>
      <c r="K373" s="168">
        <v>5</v>
      </c>
      <c r="L373" s="168"/>
      <c r="M373" s="168">
        <v>6</v>
      </c>
    </row>
    <row r="374" spans="1:13" x14ac:dyDescent="0.3">
      <c r="A374" s="6" t="s">
        <v>380</v>
      </c>
      <c r="B374" s="168">
        <v>195</v>
      </c>
      <c r="C374" s="168">
        <v>41</v>
      </c>
      <c r="D374" s="168">
        <v>0</v>
      </c>
      <c r="E374" s="168">
        <v>0</v>
      </c>
      <c r="F374" s="168">
        <v>0</v>
      </c>
      <c r="G374" s="168">
        <v>3</v>
      </c>
      <c r="H374" s="168">
        <v>0</v>
      </c>
      <c r="I374" s="168">
        <v>0</v>
      </c>
      <c r="J374" s="168">
        <v>0</v>
      </c>
      <c r="K374" s="168">
        <v>0</v>
      </c>
      <c r="L374" s="168"/>
      <c r="M374" s="168">
        <v>0</v>
      </c>
    </row>
    <row r="375" spans="1:13" x14ac:dyDescent="0.3">
      <c r="A375" s="6" t="s">
        <v>381</v>
      </c>
      <c r="B375" s="168">
        <v>6303</v>
      </c>
      <c r="C375" s="168">
        <v>415</v>
      </c>
      <c r="D375" s="168">
        <v>9</v>
      </c>
      <c r="E375" s="168">
        <v>10</v>
      </c>
      <c r="F375" s="168">
        <v>0</v>
      </c>
      <c r="G375" s="168">
        <v>39</v>
      </c>
      <c r="H375" s="168">
        <v>0</v>
      </c>
      <c r="I375" s="168">
        <v>22</v>
      </c>
      <c r="J375" s="168">
        <v>179</v>
      </c>
      <c r="K375" s="168">
        <v>229</v>
      </c>
      <c r="L375" s="168"/>
      <c r="M375" s="168">
        <v>546</v>
      </c>
    </row>
    <row r="376" spans="1:13" x14ac:dyDescent="0.3">
      <c r="A376" s="6" t="s">
        <v>382</v>
      </c>
      <c r="B376" s="168">
        <v>1142</v>
      </c>
      <c r="C376" s="168">
        <v>5</v>
      </c>
      <c r="D376" s="168">
        <v>0</v>
      </c>
      <c r="E376" s="168">
        <v>0</v>
      </c>
      <c r="F376" s="168">
        <v>0</v>
      </c>
      <c r="G376" s="168">
        <v>14</v>
      </c>
      <c r="H376" s="168">
        <v>0</v>
      </c>
      <c r="I376" s="168">
        <v>1</v>
      </c>
      <c r="J376" s="168">
        <v>0</v>
      </c>
      <c r="K376" s="168">
        <v>38</v>
      </c>
      <c r="L376" s="168"/>
      <c r="M376" s="168">
        <v>71</v>
      </c>
    </row>
    <row r="377" spans="1:13" x14ac:dyDescent="0.3">
      <c r="A377" s="6" t="s">
        <v>383</v>
      </c>
      <c r="B377" s="168">
        <v>3622</v>
      </c>
      <c r="C377" s="168">
        <v>695</v>
      </c>
      <c r="D377" s="168">
        <v>50</v>
      </c>
      <c r="E377" s="168">
        <v>9</v>
      </c>
      <c r="F377" s="168">
        <v>0</v>
      </c>
      <c r="G377" s="168">
        <v>0</v>
      </c>
      <c r="H377" s="168">
        <v>0</v>
      </c>
      <c r="I377" s="168">
        <v>27</v>
      </c>
      <c r="J377" s="168">
        <v>41</v>
      </c>
      <c r="K377" s="168">
        <v>0</v>
      </c>
      <c r="L377" s="168"/>
      <c r="M377" s="168">
        <v>0</v>
      </c>
    </row>
    <row r="378" spans="1:13" x14ac:dyDescent="0.3">
      <c r="A378" s="6" t="s">
        <v>384</v>
      </c>
      <c r="B378" s="168">
        <v>14504</v>
      </c>
      <c r="C378" s="168">
        <v>211</v>
      </c>
      <c r="D378" s="168">
        <v>679</v>
      </c>
      <c r="E378" s="168">
        <v>29</v>
      </c>
      <c r="F378" s="168">
        <v>0</v>
      </c>
      <c r="G378" s="168">
        <v>168</v>
      </c>
      <c r="H378" s="168">
        <v>6</v>
      </c>
      <c r="I378" s="168">
        <v>32</v>
      </c>
      <c r="J378" s="168">
        <v>39</v>
      </c>
      <c r="K378" s="168">
        <v>2318</v>
      </c>
      <c r="L378" s="168"/>
      <c r="M378" s="168">
        <v>3242</v>
      </c>
    </row>
    <row r="379" spans="1:13" x14ac:dyDescent="0.3">
      <c r="A379" s="6" t="s">
        <v>385</v>
      </c>
      <c r="B379" s="168">
        <v>945</v>
      </c>
      <c r="C379" s="168">
        <v>57</v>
      </c>
      <c r="D379" s="168">
        <v>41</v>
      </c>
      <c r="E379" s="168">
        <v>0</v>
      </c>
      <c r="F379" s="168">
        <v>0</v>
      </c>
      <c r="G379" s="168">
        <v>0</v>
      </c>
      <c r="H379" s="168">
        <v>0</v>
      </c>
      <c r="I379" s="168">
        <v>34</v>
      </c>
      <c r="J379" s="168">
        <v>0</v>
      </c>
      <c r="K379" s="168">
        <v>91</v>
      </c>
      <c r="L379" s="168"/>
      <c r="M379" s="168">
        <v>68</v>
      </c>
    </row>
    <row r="380" spans="1:13" x14ac:dyDescent="0.3">
      <c r="A380" s="6" t="s">
        <v>386</v>
      </c>
      <c r="B380" s="168">
        <v>16206</v>
      </c>
      <c r="C380" s="168">
        <v>2690</v>
      </c>
      <c r="D380" s="168">
        <v>0</v>
      </c>
      <c r="E380" s="168">
        <v>488</v>
      </c>
      <c r="F380" s="168">
        <v>0</v>
      </c>
      <c r="G380" s="168">
        <v>78</v>
      </c>
      <c r="H380" s="168">
        <v>5</v>
      </c>
      <c r="I380" s="168">
        <v>212</v>
      </c>
      <c r="J380" s="168">
        <v>1098</v>
      </c>
      <c r="K380" s="168">
        <v>2899</v>
      </c>
      <c r="L380" s="168"/>
      <c r="M380" s="168">
        <v>5776</v>
      </c>
    </row>
    <row r="381" spans="1:13" x14ac:dyDescent="0.3">
      <c r="A381" s="6" t="s">
        <v>387</v>
      </c>
      <c r="B381" s="168">
        <v>8430</v>
      </c>
      <c r="C381" s="168">
        <v>39</v>
      </c>
      <c r="D381" s="168">
        <v>26</v>
      </c>
      <c r="E381" s="168">
        <v>0</v>
      </c>
      <c r="F381" s="168">
        <v>0</v>
      </c>
      <c r="G381" s="168">
        <v>50</v>
      </c>
      <c r="H381" s="168">
        <v>0</v>
      </c>
      <c r="I381" s="168">
        <v>162</v>
      </c>
      <c r="J381" s="168">
        <v>0</v>
      </c>
      <c r="K381" s="168">
        <v>126</v>
      </c>
      <c r="L381" s="168"/>
      <c r="M381" s="168">
        <v>36</v>
      </c>
    </row>
    <row r="382" spans="1:13" x14ac:dyDescent="0.3">
      <c r="A382" s="6" t="s">
        <v>388</v>
      </c>
      <c r="B382" s="168">
        <v>80</v>
      </c>
      <c r="C382" s="168">
        <v>0</v>
      </c>
      <c r="D382" s="168">
        <v>0</v>
      </c>
      <c r="E382" s="168">
        <v>0</v>
      </c>
      <c r="F382" s="168">
        <v>0</v>
      </c>
      <c r="G382" s="168">
        <v>0</v>
      </c>
      <c r="H382" s="168">
        <v>0</v>
      </c>
      <c r="I382" s="168">
        <v>0</v>
      </c>
      <c r="J382" s="168">
        <v>0</v>
      </c>
      <c r="K382" s="168">
        <v>5</v>
      </c>
      <c r="L382" s="168"/>
      <c r="M382" s="168">
        <v>5</v>
      </c>
    </row>
    <row r="383" spans="1:13" x14ac:dyDescent="0.3">
      <c r="A383" s="6" t="s">
        <v>389</v>
      </c>
      <c r="B383" s="168">
        <v>156</v>
      </c>
      <c r="C383" s="168">
        <v>0</v>
      </c>
      <c r="D383" s="168">
        <v>0</v>
      </c>
      <c r="E383" s="168">
        <v>0</v>
      </c>
      <c r="F383" s="168">
        <v>0</v>
      </c>
      <c r="G383" s="168">
        <v>1</v>
      </c>
      <c r="H383" s="168">
        <v>0</v>
      </c>
      <c r="I383" s="168">
        <v>0</v>
      </c>
      <c r="J383" s="168">
        <v>0</v>
      </c>
      <c r="K383" s="168">
        <v>0</v>
      </c>
      <c r="L383" s="168"/>
      <c r="M383" s="168">
        <v>0</v>
      </c>
    </row>
    <row r="384" spans="1:13" x14ac:dyDescent="0.3">
      <c r="A384" s="6" t="s">
        <v>390</v>
      </c>
      <c r="B384" s="168">
        <v>4346</v>
      </c>
      <c r="C384" s="168">
        <v>139</v>
      </c>
      <c r="D384" s="168">
        <v>0</v>
      </c>
      <c r="E384" s="168">
        <v>58</v>
      </c>
      <c r="F384" s="168">
        <v>0</v>
      </c>
      <c r="G384" s="168">
        <v>0</v>
      </c>
      <c r="H384" s="168">
        <v>26</v>
      </c>
      <c r="I384" s="168">
        <v>0</v>
      </c>
      <c r="J384" s="168">
        <v>23</v>
      </c>
      <c r="K384" s="168">
        <v>467</v>
      </c>
      <c r="L384" s="168"/>
      <c r="M384" s="168">
        <v>919</v>
      </c>
    </row>
    <row r="385" spans="1:13" x14ac:dyDescent="0.3">
      <c r="A385" s="6" t="s">
        <v>391</v>
      </c>
      <c r="B385" s="168">
        <v>34760</v>
      </c>
      <c r="C385" s="168">
        <v>9195</v>
      </c>
      <c r="D385" s="168">
        <v>3248</v>
      </c>
      <c r="E385" s="168">
        <v>88</v>
      </c>
      <c r="F385" s="168">
        <v>47</v>
      </c>
      <c r="G385" s="168">
        <v>372</v>
      </c>
      <c r="H385" s="168">
        <v>1</v>
      </c>
      <c r="I385" s="168">
        <v>416</v>
      </c>
      <c r="J385" s="168">
        <v>1208</v>
      </c>
      <c r="K385" s="168">
        <v>4425</v>
      </c>
      <c r="L385" s="168"/>
      <c r="M385" s="168">
        <v>7284</v>
      </c>
    </row>
    <row r="386" spans="1:13" x14ac:dyDescent="0.3">
      <c r="A386" s="6" t="s">
        <v>392</v>
      </c>
      <c r="B386" s="168">
        <v>1500</v>
      </c>
      <c r="C386" s="168">
        <v>33</v>
      </c>
      <c r="D386" s="168">
        <v>0</v>
      </c>
      <c r="E386" s="168">
        <v>0</v>
      </c>
      <c r="F386" s="168">
        <v>0</v>
      </c>
      <c r="G386" s="168">
        <v>13</v>
      </c>
      <c r="H386" s="168">
        <v>0</v>
      </c>
      <c r="I386" s="168">
        <v>0</v>
      </c>
      <c r="J386" s="168">
        <v>7</v>
      </c>
      <c r="K386" s="168">
        <v>37</v>
      </c>
      <c r="L386" s="168"/>
      <c r="M386" s="168">
        <v>17</v>
      </c>
    </row>
    <row r="387" spans="1:13" x14ac:dyDescent="0.3">
      <c r="A387" s="6" t="s">
        <v>393</v>
      </c>
      <c r="B387" s="168">
        <v>12425</v>
      </c>
      <c r="C387" s="168">
        <v>77</v>
      </c>
      <c r="D387" s="168">
        <v>10</v>
      </c>
      <c r="E387" s="168">
        <v>0</v>
      </c>
      <c r="F387" s="168">
        <v>0</v>
      </c>
      <c r="G387" s="168">
        <v>211</v>
      </c>
      <c r="H387" s="168">
        <v>0</v>
      </c>
      <c r="I387" s="168">
        <v>147</v>
      </c>
      <c r="J387" s="168">
        <v>71</v>
      </c>
      <c r="K387" s="168">
        <v>150</v>
      </c>
      <c r="L387" s="168"/>
      <c r="M387" s="168">
        <v>241</v>
      </c>
    </row>
    <row r="388" spans="1:13" x14ac:dyDescent="0.3">
      <c r="A388" s="6" t="s">
        <v>394</v>
      </c>
      <c r="B388" s="168">
        <v>1672</v>
      </c>
      <c r="C388" s="168">
        <v>1504</v>
      </c>
      <c r="D388" s="168">
        <v>1</v>
      </c>
      <c r="E388" s="168">
        <v>15</v>
      </c>
      <c r="F388" s="168">
        <v>0</v>
      </c>
      <c r="G388" s="168">
        <v>69</v>
      </c>
      <c r="H388" s="168">
        <v>0</v>
      </c>
      <c r="I388" s="168">
        <v>2</v>
      </c>
      <c r="J388" s="168">
        <v>90</v>
      </c>
      <c r="K388" s="168">
        <v>32</v>
      </c>
      <c r="L388" s="168"/>
      <c r="M388" s="168">
        <v>28</v>
      </c>
    </row>
    <row r="389" spans="1:13" x14ac:dyDescent="0.3">
      <c r="A389" s="6" t="s">
        <v>395</v>
      </c>
      <c r="B389" s="168">
        <v>1667</v>
      </c>
      <c r="C389" s="168">
        <v>13</v>
      </c>
      <c r="D389" s="168">
        <v>1</v>
      </c>
      <c r="E389" s="168">
        <v>0</v>
      </c>
      <c r="F389" s="168">
        <v>0</v>
      </c>
      <c r="G389" s="168">
        <v>10</v>
      </c>
      <c r="H389" s="168">
        <v>0</v>
      </c>
      <c r="I389" s="168">
        <v>0</v>
      </c>
      <c r="J389" s="168">
        <v>0</v>
      </c>
      <c r="K389" s="168">
        <v>7</v>
      </c>
      <c r="L389" s="168"/>
      <c r="M389" s="168">
        <v>9</v>
      </c>
    </row>
    <row r="390" spans="1:13" x14ac:dyDescent="0.3">
      <c r="A390" s="6" t="s">
        <v>396</v>
      </c>
      <c r="B390" s="168">
        <v>1723</v>
      </c>
      <c r="C390" s="168">
        <v>345</v>
      </c>
      <c r="D390" s="168">
        <v>3</v>
      </c>
      <c r="E390" s="168">
        <v>1</v>
      </c>
      <c r="F390" s="168">
        <v>0</v>
      </c>
      <c r="G390" s="168">
        <v>2</v>
      </c>
      <c r="H390" s="168">
        <v>5</v>
      </c>
      <c r="I390" s="168">
        <v>9</v>
      </c>
      <c r="J390" s="168">
        <v>0</v>
      </c>
      <c r="K390" s="168">
        <v>197</v>
      </c>
      <c r="L390" s="168"/>
      <c r="M390" s="168">
        <v>251</v>
      </c>
    </row>
    <row r="391" spans="1:13" x14ac:dyDescent="0.3">
      <c r="A391" s="6" t="s">
        <v>397</v>
      </c>
      <c r="B391" s="168">
        <v>2560</v>
      </c>
      <c r="C391" s="168">
        <v>394</v>
      </c>
      <c r="D391" s="168">
        <v>53</v>
      </c>
      <c r="E391" s="168">
        <v>1</v>
      </c>
      <c r="F391" s="168">
        <v>0</v>
      </c>
      <c r="G391" s="168">
        <v>4</v>
      </c>
      <c r="H391" s="168">
        <v>0</v>
      </c>
      <c r="I391" s="168">
        <v>1</v>
      </c>
      <c r="J391" s="168">
        <v>26</v>
      </c>
      <c r="K391" s="168">
        <v>29</v>
      </c>
      <c r="L391" s="168"/>
      <c r="M391" s="168">
        <v>31</v>
      </c>
    </row>
    <row r="392" spans="1:13" x14ac:dyDescent="0.3">
      <c r="A392" s="6" t="s">
        <v>398</v>
      </c>
      <c r="B392" s="168">
        <v>4257</v>
      </c>
      <c r="C392" s="168">
        <v>292</v>
      </c>
      <c r="D392" s="168">
        <v>47</v>
      </c>
      <c r="E392" s="168">
        <v>0</v>
      </c>
      <c r="F392" s="168">
        <v>0</v>
      </c>
      <c r="G392" s="168">
        <v>45</v>
      </c>
      <c r="H392" s="168">
        <v>0</v>
      </c>
      <c r="I392" s="168">
        <v>42</v>
      </c>
      <c r="J392" s="168">
        <v>72</v>
      </c>
      <c r="K392" s="168">
        <v>195</v>
      </c>
      <c r="L392" s="168"/>
      <c r="M392" s="168">
        <v>244</v>
      </c>
    </row>
    <row r="393" spans="1:13" x14ac:dyDescent="0.3">
      <c r="A393" s="6" t="s">
        <v>399</v>
      </c>
      <c r="B393" s="168">
        <v>1362</v>
      </c>
      <c r="C393" s="168">
        <v>8</v>
      </c>
      <c r="D393" s="168">
        <v>0</v>
      </c>
      <c r="E393" s="168">
        <v>0</v>
      </c>
      <c r="F393" s="168">
        <v>0</v>
      </c>
      <c r="G393" s="168">
        <v>85</v>
      </c>
      <c r="H393" s="168">
        <v>0</v>
      </c>
      <c r="I393" s="168">
        <v>0</v>
      </c>
      <c r="J393" s="168">
        <v>0</v>
      </c>
      <c r="K393" s="168">
        <v>14</v>
      </c>
      <c r="L393" s="168"/>
      <c r="M393" s="168">
        <v>4</v>
      </c>
    </row>
    <row r="394" spans="1:13" x14ac:dyDescent="0.3">
      <c r="A394" s="6" t="s">
        <v>400</v>
      </c>
      <c r="B394" s="168">
        <v>2165</v>
      </c>
      <c r="C394" s="168">
        <v>74</v>
      </c>
      <c r="D394" s="168">
        <v>0</v>
      </c>
      <c r="E394" s="168">
        <v>0</v>
      </c>
      <c r="F394" s="168">
        <v>0</v>
      </c>
      <c r="G394" s="168">
        <v>14</v>
      </c>
      <c r="H394" s="168">
        <v>0</v>
      </c>
      <c r="I394" s="168">
        <v>0</v>
      </c>
      <c r="J394" s="168">
        <v>0</v>
      </c>
      <c r="K394" s="168">
        <v>41</v>
      </c>
      <c r="L394" s="168"/>
      <c r="M394" s="168">
        <v>38</v>
      </c>
    </row>
    <row r="395" spans="1:13" x14ac:dyDescent="0.3">
      <c r="A395" s="6" t="s">
        <v>402</v>
      </c>
      <c r="B395" s="168">
        <v>44434</v>
      </c>
      <c r="C395" s="168">
        <v>2275</v>
      </c>
      <c r="D395" s="168">
        <v>697</v>
      </c>
      <c r="E395" s="168">
        <v>322</v>
      </c>
      <c r="F395" s="168">
        <v>0</v>
      </c>
      <c r="G395" s="168">
        <v>142</v>
      </c>
      <c r="H395" s="168">
        <v>0</v>
      </c>
      <c r="I395" s="168">
        <v>295</v>
      </c>
      <c r="J395" s="168">
        <v>612</v>
      </c>
      <c r="K395" s="168">
        <v>2542</v>
      </c>
      <c r="L395" s="168"/>
      <c r="M395" s="168">
        <v>3878</v>
      </c>
    </row>
    <row r="396" spans="1:13" x14ac:dyDescent="0.3">
      <c r="A396" s="6" t="s">
        <v>401</v>
      </c>
      <c r="B396" s="168">
        <v>11017</v>
      </c>
      <c r="C396" s="168">
        <v>3931</v>
      </c>
      <c r="D396" s="168">
        <v>19</v>
      </c>
      <c r="E396" s="168">
        <v>71</v>
      </c>
      <c r="F396" s="168">
        <v>2</v>
      </c>
      <c r="G396" s="168">
        <v>70</v>
      </c>
      <c r="H396" s="168">
        <v>215</v>
      </c>
      <c r="I396" s="168">
        <v>17</v>
      </c>
      <c r="J396" s="168">
        <v>255</v>
      </c>
      <c r="K396" s="168">
        <v>3178</v>
      </c>
      <c r="L396" s="168"/>
      <c r="M396" s="168">
        <v>3727</v>
      </c>
    </row>
    <row r="397" spans="1:13" x14ac:dyDescent="0.3">
      <c r="A397" s="6" t="s">
        <v>376</v>
      </c>
      <c r="B397" s="168">
        <v>724</v>
      </c>
      <c r="C397" s="168">
        <v>8</v>
      </c>
      <c r="D397" s="168">
        <v>21</v>
      </c>
      <c r="E397" s="168">
        <v>0</v>
      </c>
      <c r="F397" s="168">
        <v>0</v>
      </c>
      <c r="G397" s="168">
        <v>15</v>
      </c>
      <c r="H397" s="168">
        <v>0</v>
      </c>
      <c r="I397" s="168">
        <v>0</v>
      </c>
      <c r="J397" s="168">
        <v>5</v>
      </c>
      <c r="K397" s="168">
        <v>12</v>
      </c>
      <c r="L397" s="168"/>
      <c r="M397" s="168">
        <v>6</v>
      </c>
    </row>
    <row r="398" spans="1:13" x14ac:dyDescent="0.3">
      <c r="A398" s="6" t="s">
        <v>403</v>
      </c>
      <c r="B398" s="168">
        <v>237</v>
      </c>
      <c r="C398" s="168">
        <v>341</v>
      </c>
      <c r="D398" s="168">
        <v>0</v>
      </c>
      <c r="E398" s="168">
        <v>0</v>
      </c>
      <c r="F398" s="168">
        <v>0</v>
      </c>
      <c r="G398" s="168">
        <v>8</v>
      </c>
      <c r="H398" s="168">
        <v>0</v>
      </c>
      <c r="I398" s="168">
        <v>0</v>
      </c>
      <c r="J398" s="168">
        <v>0</v>
      </c>
      <c r="K398" s="168">
        <v>0</v>
      </c>
      <c r="L398" s="168"/>
      <c r="M398" s="168">
        <v>0</v>
      </c>
    </row>
    <row r="399" spans="1:13" x14ac:dyDescent="0.3">
      <c r="A399" s="6" t="s">
        <v>404</v>
      </c>
      <c r="B399" s="168">
        <v>400</v>
      </c>
      <c r="C399" s="168">
        <v>0</v>
      </c>
      <c r="D399" s="168">
        <v>0</v>
      </c>
      <c r="E399" s="168">
        <v>0</v>
      </c>
      <c r="F399" s="168">
        <v>0</v>
      </c>
      <c r="G399" s="168">
        <v>0</v>
      </c>
      <c r="H399" s="168">
        <v>0</v>
      </c>
      <c r="I399" s="168">
        <v>0</v>
      </c>
      <c r="J399" s="168">
        <v>0</v>
      </c>
      <c r="K399" s="168">
        <v>0</v>
      </c>
      <c r="L399" s="168"/>
      <c r="M399" s="168">
        <v>0</v>
      </c>
    </row>
    <row r="400" spans="1:13" x14ac:dyDescent="0.3">
      <c r="A400" s="6" t="s">
        <v>405</v>
      </c>
      <c r="B400" s="168">
        <v>848</v>
      </c>
      <c r="C400" s="168">
        <v>0</v>
      </c>
      <c r="D400" s="168">
        <v>0</v>
      </c>
      <c r="E400" s="168">
        <v>0</v>
      </c>
      <c r="F400" s="168">
        <v>0</v>
      </c>
      <c r="G400" s="168">
        <v>32</v>
      </c>
      <c r="H400" s="168">
        <v>0</v>
      </c>
      <c r="I400" s="168">
        <v>0</v>
      </c>
      <c r="J400" s="168">
        <v>0</v>
      </c>
      <c r="K400" s="168">
        <v>0</v>
      </c>
      <c r="L400" s="168"/>
      <c r="M400" s="168">
        <v>0</v>
      </c>
    </row>
    <row r="401" spans="1:13" x14ac:dyDescent="0.3">
      <c r="A401" s="6" t="s">
        <v>406</v>
      </c>
      <c r="B401" s="168">
        <v>2131</v>
      </c>
      <c r="C401" s="168">
        <v>36</v>
      </c>
      <c r="D401" s="168">
        <v>22</v>
      </c>
      <c r="E401" s="168">
        <v>0</v>
      </c>
      <c r="F401" s="168">
        <v>0</v>
      </c>
      <c r="G401" s="168">
        <v>16</v>
      </c>
      <c r="H401" s="168">
        <v>0</v>
      </c>
      <c r="I401" s="168">
        <v>4</v>
      </c>
      <c r="J401" s="168">
        <v>8</v>
      </c>
      <c r="K401" s="168">
        <v>99</v>
      </c>
      <c r="L401" s="168"/>
      <c r="M401" s="168">
        <v>79</v>
      </c>
    </row>
    <row r="402" spans="1:13" x14ac:dyDescent="0.3">
      <c r="A402" s="6" t="s">
        <v>407</v>
      </c>
      <c r="B402" s="168">
        <v>5430</v>
      </c>
      <c r="C402" s="168">
        <v>346</v>
      </c>
      <c r="D402" s="168">
        <v>0</v>
      </c>
      <c r="E402" s="168">
        <v>0</v>
      </c>
      <c r="F402" s="168">
        <v>0</v>
      </c>
      <c r="G402" s="168">
        <v>150</v>
      </c>
      <c r="H402" s="168">
        <v>0</v>
      </c>
      <c r="I402" s="168">
        <v>17</v>
      </c>
      <c r="J402" s="168">
        <v>61</v>
      </c>
      <c r="K402" s="168">
        <v>306</v>
      </c>
      <c r="L402" s="168"/>
      <c r="M402" s="168">
        <v>314</v>
      </c>
    </row>
    <row r="403" spans="1:13" x14ac:dyDescent="0.3">
      <c r="A403" s="6" t="s">
        <v>408</v>
      </c>
      <c r="B403" s="168">
        <v>2103</v>
      </c>
      <c r="C403" s="168">
        <v>28</v>
      </c>
      <c r="D403" s="168">
        <v>28</v>
      </c>
      <c r="E403" s="168">
        <v>4</v>
      </c>
      <c r="F403" s="168">
        <v>0</v>
      </c>
      <c r="G403" s="168">
        <v>25</v>
      </c>
      <c r="H403" s="168">
        <v>0</v>
      </c>
      <c r="I403" s="168">
        <v>0</v>
      </c>
      <c r="J403" s="168">
        <v>4</v>
      </c>
      <c r="K403" s="168">
        <v>15</v>
      </c>
      <c r="L403" s="168"/>
      <c r="M403" s="168">
        <v>0</v>
      </c>
    </row>
    <row r="404" spans="1:13" x14ac:dyDescent="0.3">
      <c r="A404" s="6" t="s">
        <v>409</v>
      </c>
      <c r="B404" s="168">
        <v>1229</v>
      </c>
      <c r="C404" s="168">
        <v>0</v>
      </c>
      <c r="D404" s="168">
        <v>0</v>
      </c>
      <c r="E404" s="168">
        <v>5</v>
      </c>
      <c r="F404" s="168">
        <v>0</v>
      </c>
      <c r="G404" s="168">
        <v>27</v>
      </c>
      <c r="H404" s="168">
        <v>0</v>
      </c>
      <c r="I404" s="168">
        <v>0</v>
      </c>
      <c r="J404" s="168">
        <v>0</v>
      </c>
      <c r="K404" s="168">
        <v>14</v>
      </c>
      <c r="L404" s="168"/>
      <c r="M404" s="168">
        <v>40</v>
      </c>
    </row>
    <row r="405" spans="1:13" x14ac:dyDescent="0.3">
      <c r="A405" s="6" t="s">
        <v>410</v>
      </c>
      <c r="B405" s="168">
        <v>1302</v>
      </c>
      <c r="C405" s="168">
        <v>8</v>
      </c>
      <c r="D405" s="168">
        <v>0</v>
      </c>
      <c r="E405" s="168">
        <v>6</v>
      </c>
      <c r="F405" s="168">
        <v>0</v>
      </c>
      <c r="G405" s="168">
        <v>66</v>
      </c>
      <c r="H405" s="168">
        <v>0</v>
      </c>
      <c r="I405" s="168">
        <v>0</v>
      </c>
      <c r="J405" s="168">
        <v>0</v>
      </c>
      <c r="K405" s="168">
        <v>18</v>
      </c>
      <c r="L405" s="168"/>
      <c r="M405" s="168">
        <v>75</v>
      </c>
    </row>
    <row r="406" spans="1:13" x14ac:dyDescent="0.3">
      <c r="A406" s="6" t="s">
        <v>411</v>
      </c>
      <c r="B406" s="168">
        <v>6193</v>
      </c>
      <c r="C406" s="168">
        <v>10</v>
      </c>
      <c r="D406" s="168">
        <v>332</v>
      </c>
      <c r="E406" s="168">
        <v>0</v>
      </c>
      <c r="F406" s="168">
        <v>0</v>
      </c>
      <c r="G406" s="168">
        <v>39</v>
      </c>
      <c r="H406" s="168">
        <v>0</v>
      </c>
      <c r="I406" s="168">
        <v>99</v>
      </c>
      <c r="J406" s="168">
        <v>543</v>
      </c>
      <c r="K406" s="168">
        <v>210</v>
      </c>
      <c r="L406" s="168"/>
      <c r="M406" s="168">
        <v>107</v>
      </c>
    </row>
    <row r="407" spans="1:13" x14ac:dyDescent="0.3">
      <c r="A407" s="6" t="s">
        <v>412</v>
      </c>
      <c r="B407" s="168">
        <v>1315</v>
      </c>
      <c r="C407" s="168">
        <v>316</v>
      </c>
      <c r="D407" s="168">
        <v>16</v>
      </c>
      <c r="E407" s="168">
        <v>0</v>
      </c>
      <c r="F407" s="168">
        <v>0</v>
      </c>
      <c r="G407" s="168">
        <v>6</v>
      </c>
      <c r="H407" s="168">
        <v>0</v>
      </c>
      <c r="I407" s="168">
        <v>0</v>
      </c>
      <c r="J407" s="168">
        <v>23</v>
      </c>
      <c r="K407" s="168">
        <v>79</v>
      </c>
      <c r="L407" s="168"/>
      <c r="M407" s="168">
        <v>68</v>
      </c>
    </row>
    <row r="408" spans="1:13" x14ac:dyDescent="0.3">
      <c r="A408" s="6" t="s">
        <v>413</v>
      </c>
      <c r="B408" s="168">
        <v>2161</v>
      </c>
      <c r="C408" s="168">
        <v>1349</v>
      </c>
      <c r="D408" s="168">
        <v>20</v>
      </c>
      <c r="E408" s="168">
        <v>49</v>
      </c>
      <c r="F408" s="168">
        <v>13</v>
      </c>
      <c r="G408" s="168">
        <v>59</v>
      </c>
      <c r="H408" s="168">
        <v>0</v>
      </c>
      <c r="I408" s="168">
        <v>0</v>
      </c>
      <c r="J408" s="168">
        <v>65</v>
      </c>
      <c r="K408" s="168">
        <v>116</v>
      </c>
      <c r="L408" s="168"/>
      <c r="M408" s="168">
        <v>140</v>
      </c>
    </row>
    <row r="409" spans="1:13" x14ac:dyDescent="0.3">
      <c r="A409" s="6" t="s">
        <v>414</v>
      </c>
      <c r="B409" s="168">
        <v>259</v>
      </c>
      <c r="C409" s="168">
        <v>106</v>
      </c>
      <c r="D409" s="168">
        <v>0</v>
      </c>
      <c r="E409" s="168">
        <v>0</v>
      </c>
      <c r="F409" s="168">
        <v>0</v>
      </c>
      <c r="G409" s="168">
        <v>0</v>
      </c>
      <c r="H409" s="168">
        <v>0</v>
      </c>
      <c r="I409" s="168">
        <v>0</v>
      </c>
      <c r="J409" s="168">
        <v>8</v>
      </c>
      <c r="K409" s="168">
        <v>0</v>
      </c>
      <c r="L409" s="168"/>
      <c r="M409" s="168">
        <v>0</v>
      </c>
    </row>
    <row r="410" spans="1:13" x14ac:dyDescent="0.3">
      <c r="A410" s="6" t="s">
        <v>415</v>
      </c>
      <c r="B410" s="168">
        <v>546</v>
      </c>
      <c r="C410" s="168">
        <v>7</v>
      </c>
      <c r="D410" s="168">
        <v>4</v>
      </c>
      <c r="E410" s="168">
        <v>0</v>
      </c>
      <c r="F410" s="168">
        <v>0</v>
      </c>
      <c r="G410" s="168">
        <v>11</v>
      </c>
      <c r="H410" s="168">
        <v>0</v>
      </c>
      <c r="I410" s="168">
        <v>0</v>
      </c>
      <c r="J410" s="168">
        <v>15</v>
      </c>
      <c r="K410" s="168">
        <v>0</v>
      </c>
      <c r="L410" s="168"/>
      <c r="M410" s="168">
        <v>8</v>
      </c>
    </row>
    <row r="411" spans="1:13" x14ac:dyDescent="0.3">
      <c r="A411" s="6" t="s">
        <v>416</v>
      </c>
      <c r="B411" s="168">
        <v>1899</v>
      </c>
      <c r="C411" s="168">
        <v>4</v>
      </c>
      <c r="D411" s="168">
        <v>0</v>
      </c>
      <c r="E411" s="168">
        <v>4</v>
      </c>
      <c r="F411" s="168">
        <v>0</v>
      </c>
      <c r="G411" s="168">
        <v>61</v>
      </c>
      <c r="H411" s="168">
        <v>0</v>
      </c>
      <c r="I411" s="168">
        <v>0</v>
      </c>
      <c r="J411" s="168">
        <v>1</v>
      </c>
      <c r="K411" s="168">
        <v>39</v>
      </c>
      <c r="L411" s="168"/>
      <c r="M411" s="168">
        <v>32</v>
      </c>
    </row>
    <row r="412" spans="1:13" x14ac:dyDescent="0.3">
      <c r="A412" s="6" t="s">
        <v>417</v>
      </c>
      <c r="B412" s="168">
        <v>2401</v>
      </c>
      <c r="C412" s="168">
        <v>1323</v>
      </c>
      <c r="D412" s="168">
        <v>0</v>
      </c>
      <c r="E412" s="168">
        <v>6</v>
      </c>
      <c r="F412" s="168">
        <v>0</v>
      </c>
      <c r="G412" s="168">
        <v>11</v>
      </c>
      <c r="H412" s="168">
        <v>0</v>
      </c>
      <c r="I412" s="168">
        <v>0</v>
      </c>
      <c r="J412" s="168">
        <v>370</v>
      </c>
      <c r="K412" s="168">
        <v>91</v>
      </c>
      <c r="L412" s="168"/>
      <c r="M412" s="168">
        <v>112</v>
      </c>
    </row>
    <row r="413" spans="1:13" x14ac:dyDescent="0.3">
      <c r="A413" s="6" t="s">
        <v>418</v>
      </c>
      <c r="B413" s="168">
        <v>807</v>
      </c>
      <c r="C413" s="168">
        <v>201</v>
      </c>
      <c r="D413" s="168">
        <v>0</v>
      </c>
      <c r="E413" s="168">
        <v>1</v>
      </c>
      <c r="F413" s="168">
        <v>0</v>
      </c>
      <c r="G413" s="168">
        <v>11</v>
      </c>
      <c r="H413" s="168">
        <v>0</v>
      </c>
      <c r="I413" s="168">
        <v>0</v>
      </c>
      <c r="J413" s="168">
        <v>97</v>
      </c>
      <c r="K413" s="168">
        <v>25</v>
      </c>
      <c r="L413" s="168"/>
      <c r="M413" s="168">
        <v>79</v>
      </c>
    </row>
    <row r="414" spans="1:13" x14ac:dyDescent="0.3">
      <c r="A414" s="6" t="s">
        <v>419</v>
      </c>
      <c r="B414" s="168">
        <v>539</v>
      </c>
      <c r="C414" s="168">
        <v>15</v>
      </c>
      <c r="D414" s="168">
        <v>7</v>
      </c>
      <c r="E414" s="168">
        <v>0</v>
      </c>
      <c r="F414" s="168">
        <v>0</v>
      </c>
      <c r="G414" s="168">
        <v>0</v>
      </c>
      <c r="H414" s="168">
        <v>0</v>
      </c>
      <c r="I414" s="168">
        <v>0</v>
      </c>
      <c r="J414" s="168">
        <v>18</v>
      </c>
      <c r="K414" s="168">
        <v>31</v>
      </c>
      <c r="L414" s="168"/>
      <c r="M414" s="168">
        <v>0</v>
      </c>
    </row>
    <row r="415" spans="1:13" x14ac:dyDescent="0.3">
      <c r="A415" s="6" t="s">
        <v>420</v>
      </c>
      <c r="B415" s="168">
        <v>1899</v>
      </c>
      <c r="C415" s="168">
        <v>4</v>
      </c>
      <c r="D415" s="168">
        <v>0</v>
      </c>
      <c r="E415" s="168">
        <v>0</v>
      </c>
      <c r="F415" s="168">
        <v>0</v>
      </c>
      <c r="G415" s="168">
        <v>5</v>
      </c>
      <c r="H415" s="168">
        <v>0</v>
      </c>
      <c r="I415" s="168">
        <v>9</v>
      </c>
      <c r="J415" s="168">
        <v>22</v>
      </c>
      <c r="K415" s="168">
        <v>2</v>
      </c>
      <c r="L415" s="168"/>
      <c r="M415" s="168">
        <v>19</v>
      </c>
    </row>
    <row r="416" spans="1:13" x14ac:dyDescent="0.3">
      <c r="A416" s="6" t="s">
        <v>421</v>
      </c>
      <c r="B416" s="168">
        <v>18084</v>
      </c>
      <c r="C416" s="168">
        <v>1315</v>
      </c>
      <c r="D416" s="168">
        <v>387</v>
      </c>
      <c r="E416" s="168">
        <v>0</v>
      </c>
      <c r="F416" s="168">
        <v>0</v>
      </c>
      <c r="G416" s="168">
        <v>174</v>
      </c>
      <c r="H416" s="168">
        <v>0</v>
      </c>
      <c r="I416" s="168">
        <v>25</v>
      </c>
      <c r="J416" s="168">
        <v>250</v>
      </c>
      <c r="K416" s="168">
        <v>872</v>
      </c>
      <c r="L416" s="168"/>
      <c r="M416" s="168">
        <v>957</v>
      </c>
    </row>
    <row r="417" spans="1:13" x14ac:dyDescent="0.3">
      <c r="A417" s="6" t="s">
        <v>422</v>
      </c>
      <c r="B417" s="168">
        <v>2824</v>
      </c>
      <c r="C417" s="168">
        <v>275</v>
      </c>
      <c r="D417" s="168">
        <v>13</v>
      </c>
      <c r="E417" s="168">
        <v>26</v>
      </c>
      <c r="F417" s="168">
        <v>0</v>
      </c>
      <c r="G417" s="168">
        <v>31</v>
      </c>
      <c r="H417" s="168">
        <v>0</v>
      </c>
      <c r="I417" s="168">
        <v>0</v>
      </c>
      <c r="J417" s="168">
        <v>34</v>
      </c>
      <c r="K417" s="168">
        <v>58</v>
      </c>
      <c r="L417" s="168"/>
      <c r="M417" s="168">
        <v>187</v>
      </c>
    </row>
    <row r="418" spans="1:13" x14ac:dyDescent="0.3">
      <c r="A418" s="6" t="s">
        <v>423</v>
      </c>
      <c r="B418" s="168">
        <v>3593</v>
      </c>
      <c r="C418" s="168">
        <v>11</v>
      </c>
      <c r="D418" s="168">
        <v>27</v>
      </c>
      <c r="E418" s="168">
        <v>7</v>
      </c>
      <c r="F418" s="168">
        <v>0</v>
      </c>
      <c r="G418" s="168">
        <v>71</v>
      </c>
      <c r="H418" s="168">
        <v>0</v>
      </c>
      <c r="I418" s="168">
        <v>0</v>
      </c>
      <c r="J418" s="168">
        <v>37</v>
      </c>
      <c r="K418" s="168">
        <v>56</v>
      </c>
      <c r="L418" s="168"/>
      <c r="M418" s="168">
        <v>398</v>
      </c>
    </row>
    <row r="419" spans="1:13" x14ac:dyDescent="0.3">
      <c r="A419" s="6" t="s">
        <v>424</v>
      </c>
      <c r="B419" s="168">
        <v>7406</v>
      </c>
      <c r="C419" s="168">
        <v>2484</v>
      </c>
      <c r="D419" s="168">
        <v>45</v>
      </c>
      <c r="E419" s="168">
        <v>25</v>
      </c>
      <c r="F419" s="168">
        <v>0</v>
      </c>
      <c r="G419" s="168">
        <v>81</v>
      </c>
      <c r="H419" s="168">
        <v>0</v>
      </c>
      <c r="I419" s="168">
        <v>63</v>
      </c>
      <c r="J419" s="168">
        <v>68</v>
      </c>
      <c r="K419" s="168">
        <v>896</v>
      </c>
      <c r="L419" s="168"/>
      <c r="M419" s="168">
        <v>927</v>
      </c>
    </row>
    <row r="420" spans="1:13" x14ac:dyDescent="0.3">
      <c r="A420" s="6" t="s">
        <v>425</v>
      </c>
      <c r="B420" s="168">
        <v>563</v>
      </c>
      <c r="C420" s="168">
        <v>1</v>
      </c>
      <c r="D420" s="168">
        <v>0</v>
      </c>
      <c r="E420" s="168">
        <v>0</v>
      </c>
      <c r="F420" s="168">
        <v>0</v>
      </c>
      <c r="G420" s="168">
        <v>1</v>
      </c>
      <c r="H420" s="168">
        <v>0</v>
      </c>
      <c r="I420" s="168">
        <v>4</v>
      </c>
      <c r="J420" s="168">
        <v>8</v>
      </c>
      <c r="K420" s="168">
        <v>28</v>
      </c>
      <c r="L420" s="168"/>
      <c r="M420" s="168">
        <v>47</v>
      </c>
    </row>
    <row r="421" spans="1:13" x14ac:dyDescent="0.3">
      <c r="A421" s="6" t="s">
        <v>426</v>
      </c>
      <c r="B421" s="168">
        <v>88</v>
      </c>
      <c r="C421" s="168">
        <v>13</v>
      </c>
      <c r="D421" s="168">
        <v>0</v>
      </c>
      <c r="E421" s="168">
        <v>0</v>
      </c>
      <c r="F421" s="168">
        <v>0</v>
      </c>
      <c r="G421" s="168">
        <v>2</v>
      </c>
      <c r="H421" s="168">
        <v>0</v>
      </c>
      <c r="I421" s="168">
        <v>2</v>
      </c>
      <c r="J421" s="168">
        <v>0</v>
      </c>
      <c r="K421" s="168">
        <v>0</v>
      </c>
      <c r="L421" s="168"/>
      <c r="M421" s="168">
        <v>3</v>
      </c>
    </row>
    <row r="422" spans="1:13" x14ac:dyDescent="0.3">
      <c r="A422" s="6" t="s">
        <v>427</v>
      </c>
      <c r="B422" s="168">
        <v>1498</v>
      </c>
      <c r="C422" s="168">
        <v>144</v>
      </c>
      <c r="D422" s="168">
        <v>49</v>
      </c>
      <c r="E422" s="168">
        <v>6</v>
      </c>
      <c r="F422" s="168">
        <v>0</v>
      </c>
      <c r="G422" s="168">
        <v>12</v>
      </c>
      <c r="H422" s="168">
        <v>9</v>
      </c>
      <c r="I422" s="168">
        <v>4</v>
      </c>
      <c r="J422" s="168">
        <v>3</v>
      </c>
      <c r="K422" s="168">
        <v>5</v>
      </c>
      <c r="L422" s="168"/>
      <c r="M422" s="168">
        <v>11</v>
      </c>
    </row>
    <row r="423" spans="1:13" x14ac:dyDescent="0.3">
      <c r="A423" s="6" t="s">
        <v>428</v>
      </c>
      <c r="B423" s="168">
        <v>1663</v>
      </c>
      <c r="C423" s="168">
        <v>65</v>
      </c>
      <c r="D423" s="168">
        <v>26</v>
      </c>
      <c r="E423" s="168">
        <v>1</v>
      </c>
      <c r="F423" s="168">
        <v>0</v>
      </c>
      <c r="G423" s="168">
        <v>7</v>
      </c>
      <c r="H423" s="168">
        <v>0</v>
      </c>
      <c r="I423" s="168">
        <v>5</v>
      </c>
      <c r="J423" s="168">
        <v>0</v>
      </c>
      <c r="K423" s="168">
        <v>35</v>
      </c>
      <c r="L423" s="168"/>
      <c r="M423" s="168">
        <v>32</v>
      </c>
    </row>
    <row r="424" spans="1:13" x14ac:dyDescent="0.3">
      <c r="A424" s="6" t="s">
        <v>429</v>
      </c>
      <c r="B424" s="168">
        <v>1250</v>
      </c>
      <c r="C424" s="168">
        <v>33</v>
      </c>
      <c r="D424" s="168">
        <v>0</v>
      </c>
      <c r="E424" s="168">
        <v>16</v>
      </c>
      <c r="F424" s="168">
        <v>0</v>
      </c>
      <c r="G424" s="168">
        <v>19</v>
      </c>
      <c r="H424" s="168">
        <v>0</v>
      </c>
      <c r="I424" s="168">
        <v>0</v>
      </c>
      <c r="J424" s="168">
        <v>1</v>
      </c>
      <c r="K424" s="168">
        <v>11</v>
      </c>
      <c r="L424" s="168"/>
      <c r="M424" s="168">
        <v>9</v>
      </c>
    </row>
    <row r="425" spans="1:13" x14ac:dyDescent="0.3">
      <c r="A425" s="6" t="s">
        <v>430</v>
      </c>
      <c r="B425" s="168">
        <v>604</v>
      </c>
      <c r="C425" s="168">
        <v>6</v>
      </c>
      <c r="D425" s="168">
        <v>0</v>
      </c>
      <c r="E425" s="168">
        <v>1</v>
      </c>
      <c r="F425" s="168">
        <v>0</v>
      </c>
      <c r="G425" s="168">
        <v>6</v>
      </c>
      <c r="H425" s="168">
        <v>0</v>
      </c>
      <c r="I425" s="168">
        <v>29</v>
      </c>
      <c r="J425" s="168">
        <v>10</v>
      </c>
      <c r="K425" s="168">
        <v>0</v>
      </c>
      <c r="L425" s="168"/>
      <c r="M425" s="168">
        <v>20</v>
      </c>
    </row>
    <row r="426" spans="1:13" x14ac:dyDescent="0.3">
      <c r="A426" s="6" t="s">
        <v>431</v>
      </c>
      <c r="B426" s="168">
        <v>588</v>
      </c>
      <c r="C426" s="168">
        <v>42</v>
      </c>
      <c r="D426" s="168">
        <v>0</v>
      </c>
      <c r="E426" s="168">
        <v>0</v>
      </c>
      <c r="F426" s="168">
        <v>0</v>
      </c>
      <c r="G426" s="168">
        <v>2</v>
      </c>
      <c r="H426" s="168">
        <v>0</v>
      </c>
      <c r="I426" s="168">
        <v>2</v>
      </c>
      <c r="J426" s="168">
        <v>0</v>
      </c>
      <c r="K426" s="168">
        <v>80</v>
      </c>
      <c r="L426" s="168"/>
      <c r="M426" s="168">
        <v>84</v>
      </c>
    </row>
    <row r="427" spans="1:13" x14ac:dyDescent="0.3">
      <c r="A427" s="6" t="s">
        <v>432</v>
      </c>
      <c r="B427" s="168">
        <v>1339</v>
      </c>
      <c r="C427" s="168">
        <v>131</v>
      </c>
      <c r="D427" s="168">
        <v>0</v>
      </c>
      <c r="E427" s="168">
        <v>4</v>
      </c>
      <c r="F427" s="168">
        <v>0</v>
      </c>
      <c r="G427" s="168">
        <v>48</v>
      </c>
      <c r="H427" s="168">
        <v>0</v>
      </c>
      <c r="I427" s="168">
        <v>0</v>
      </c>
      <c r="J427" s="168">
        <v>7</v>
      </c>
      <c r="K427" s="168">
        <v>108</v>
      </c>
      <c r="L427" s="168"/>
      <c r="M427" s="168">
        <v>56</v>
      </c>
    </row>
    <row r="428" spans="1:13" x14ac:dyDescent="0.3">
      <c r="A428" s="6" t="s">
        <v>433</v>
      </c>
      <c r="B428" s="168">
        <v>3975</v>
      </c>
      <c r="C428" s="168">
        <v>83</v>
      </c>
      <c r="D428" s="168">
        <v>1</v>
      </c>
      <c r="E428" s="168">
        <v>0</v>
      </c>
      <c r="F428" s="168">
        <v>0</v>
      </c>
      <c r="G428" s="168">
        <v>92</v>
      </c>
      <c r="H428" s="168">
        <v>0</v>
      </c>
      <c r="I428" s="168">
        <v>0</v>
      </c>
      <c r="J428" s="168">
        <v>53</v>
      </c>
      <c r="K428" s="168">
        <v>80</v>
      </c>
      <c r="L428" s="168"/>
      <c r="M428" s="168">
        <v>83</v>
      </c>
    </row>
    <row r="429" spans="1:13" x14ac:dyDescent="0.3">
      <c r="A429" s="6" t="s">
        <v>434</v>
      </c>
      <c r="B429" s="168">
        <v>1916</v>
      </c>
      <c r="C429" s="168">
        <v>251</v>
      </c>
      <c r="D429" s="168">
        <v>0</v>
      </c>
      <c r="E429" s="168">
        <v>0</v>
      </c>
      <c r="F429" s="168">
        <v>0</v>
      </c>
      <c r="G429" s="168">
        <v>187</v>
      </c>
      <c r="H429" s="168">
        <v>0</v>
      </c>
      <c r="I429" s="168">
        <v>0</v>
      </c>
      <c r="J429" s="168">
        <v>0</v>
      </c>
      <c r="K429" s="168">
        <v>25</v>
      </c>
      <c r="L429" s="168"/>
      <c r="M429" s="168">
        <v>85</v>
      </c>
    </row>
    <row r="430" spans="1:13" x14ac:dyDescent="0.3">
      <c r="A430" s="6" t="s">
        <v>435</v>
      </c>
      <c r="B430" s="168">
        <v>2492</v>
      </c>
      <c r="C430" s="168">
        <v>11</v>
      </c>
      <c r="D430" s="168">
        <v>0</v>
      </c>
      <c r="E430" s="168">
        <v>13</v>
      </c>
      <c r="F430" s="168">
        <v>9</v>
      </c>
      <c r="G430" s="168">
        <v>33</v>
      </c>
      <c r="H430" s="168">
        <v>0</v>
      </c>
      <c r="I430" s="168">
        <v>0</v>
      </c>
      <c r="J430" s="168">
        <v>56</v>
      </c>
      <c r="K430" s="168">
        <v>97</v>
      </c>
      <c r="L430" s="168"/>
      <c r="M430" s="168">
        <v>68</v>
      </c>
    </row>
    <row r="431" spans="1:13" x14ac:dyDescent="0.3">
      <c r="A431" s="6" t="s">
        <v>436</v>
      </c>
      <c r="B431" s="168">
        <v>3572</v>
      </c>
      <c r="C431" s="168">
        <v>114</v>
      </c>
      <c r="D431" s="168">
        <v>0</v>
      </c>
      <c r="E431" s="168">
        <v>0</v>
      </c>
      <c r="F431" s="168">
        <v>0</v>
      </c>
      <c r="G431" s="168">
        <v>48</v>
      </c>
      <c r="H431" s="168">
        <v>0</v>
      </c>
      <c r="I431" s="168">
        <v>0</v>
      </c>
      <c r="J431" s="168">
        <v>0</v>
      </c>
      <c r="K431" s="168">
        <v>145</v>
      </c>
      <c r="L431" s="168"/>
      <c r="M431" s="168">
        <v>79</v>
      </c>
    </row>
    <row r="432" spans="1:13" x14ac:dyDescent="0.3">
      <c r="A432" s="6" t="s">
        <v>437</v>
      </c>
      <c r="B432" s="168">
        <v>11805</v>
      </c>
      <c r="C432" s="168">
        <v>259</v>
      </c>
      <c r="D432" s="168">
        <v>201</v>
      </c>
      <c r="E432" s="168">
        <v>0</v>
      </c>
      <c r="F432" s="168">
        <v>0</v>
      </c>
      <c r="G432" s="168">
        <v>55</v>
      </c>
      <c r="H432" s="168">
        <v>0</v>
      </c>
      <c r="I432" s="168">
        <v>60</v>
      </c>
      <c r="J432" s="168">
        <v>54</v>
      </c>
      <c r="K432" s="168">
        <v>871</v>
      </c>
      <c r="L432" s="168"/>
      <c r="M432" s="168">
        <v>585</v>
      </c>
    </row>
    <row r="433" spans="1:13" x14ac:dyDescent="0.3">
      <c r="A433" s="6" t="s">
        <v>438</v>
      </c>
      <c r="B433" s="168">
        <v>2335</v>
      </c>
      <c r="C433" s="168">
        <v>0</v>
      </c>
      <c r="D433" s="168">
        <v>4</v>
      </c>
      <c r="E433" s="168">
        <v>0</v>
      </c>
      <c r="F433" s="168">
        <v>0</v>
      </c>
      <c r="G433" s="168">
        <v>84</v>
      </c>
      <c r="H433" s="168">
        <v>0</v>
      </c>
      <c r="I433" s="168">
        <v>34</v>
      </c>
      <c r="J433" s="168">
        <v>0</v>
      </c>
      <c r="K433" s="168">
        <v>70</v>
      </c>
      <c r="L433" s="168"/>
      <c r="M433" s="168">
        <v>209</v>
      </c>
    </row>
    <row r="434" spans="1:13" x14ac:dyDescent="0.3">
      <c r="A434" s="6" t="s">
        <v>439</v>
      </c>
      <c r="B434" s="168">
        <v>2137</v>
      </c>
      <c r="C434" s="168">
        <v>2266</v>
      </c>
      <c r="D434" s="168">
        <v>13</v>
      </c>
      <c r="E434" s="168">
        <v>7</v>
      </c>
      <c r="F434" s="168">
        <v>5</v>
      </c>
      <c r="G434" s="168">
        <v>118</v>
      </c>
      <c r="H434" s="168">
        <v>6</v>
      </c>
      <c r="I434" s="168">
        <v>0</v>
      </c>
      <c r="J434" s="168">
        <v>32</v>
      </c>
      <c r="K434" s="168">
        <v>150</v>
      </c>
      <c r="L434" s="168"/>
      <c r="M434" s="168">
        <v>303</v>
      </c>
    </row>
    <row r="435" spans="1:13" x14ac:dyDescent="0.3">
      <c r="A435" s="6" t="s">
        <v>440</v>
      </c>
      <c r="B435" s="168">
        <v>1558</v>
      </c>
      <c r="C435" s="168">
        <v>0</v>
      </c>
      <c r="D435" s="168">
        <v>5</v>
      </c>
      <c r="E435" s="168">
        <v>0</v>
      </c>
      <c r="F435" s="168">
        <v>0</v>
      </c>
      <c r="G435" s="168">
        <v>26</v>
      </c>
      <c r="H435" s="168">
        <v>0</v>
      </c>
      <c r="I435" s="168">
        <v>0</v>
      </c>
      <c r="J435" s="168">
        <v>13</v>
      </c>
      <c r="K435" s="168">
        <v>50</v>
      </c>
      <c r="L435" s="168"/>
      <c r="M435" s="168">
        <v>164</v>
      </c>
    </row>
    <row r="436" spans="1:13" x14ac:dyDescent="0.3">
      <c r="A436" s="6" t="s">
        <v>441</v>
      </c>
      <c r="B436" s="168">
        <v>272</v>
      </c>
      <c r="C436" s="168">
        <v>251</v>
      </c>
      <c r="D436" s="168">
        <v>0</v>
      </c>
      <c r="E436" s="168">
        <v>1</v>
      </c>
      <c r="F436" s="168">
        <v>0</v>
      </c>
      <c r="G436" s="168">
        <v>4</v>
      </c>
      <c r="H436" s="168">
        <v>0</v>
      </c>
      <c r="I436" s="168">
        <v>0</v>
      </c>
      <c r="J436" s="168">
        <v>0</v>
      </c>
      <c r="K436" s="168">
        <v>2</v>
      </c>
      <c r="L436" s="168"/>
      <c r="M436" s="168">
        <v>5</v>
      </c>
    </row>
    <row r="437" spans="1:13" x14ac:dyDescent="0.3">
      <c r="A437" s="6" t="s">
        <v>442</v>
      </c>
      <c r="B437" s="168">
        <v>7417</v>
      </c>
      <c r="C437" s="168">
        <v>969</v>
      </c>
      <c r="D437" s="168">
        <v>65</v>
      </c>
      <c r="E437" s="168">
        <v>79</v>
      </c>
      <c r="F437" s="168">
        <v>0</v>
      </c>
      <c r="G437" s="168">
        <v>91</v>
      </c>
      <c r="H437" s="168">
        <v>0</v>
      </c>
      <c r="I437" s="168">
        <v>0</v>
      </c>
      <c r="J437" s="168">
        <v>7</v>
      </c>
      <c r="K437" s="168">
        <v>822</v>
      </c>
      <c r="L437" s="168"/>
      <c r="M437" s="168">
        <v>942</v>
      </c>
    </row>
    <row r="438" spans="1:13" x14ac:dyDescent="0.3">
      <c r="A438" s="6" t="s">
        <v>443</v>
      </c>
      <c r="B438" s="168">
        <v>1297</v>
      </c>
      <c r="C438" s="168">
        <v>0</v>
      </c>
      <c r="D438" s="168">
        <v>0</v>
      </c>
      <c r="E438" s="168">
        <v>0</v>
      </c>
      <c r="F438" s="168">
        <v>0</v>
      </c>
      <c r="G438" s="168">
        <v>6</v>
      </c>
      <c r="H438" s="168">
        <v>0</v>
      </c>
      <c r="I438" s="168">
        <v>3</v>
      </c>
      <c r="J438" s="168">
        <v>0</v>
      </c>
      <c r="K438" s="168">
        <v>0</v>
      </c>
      <c r="L438" s="168"/>
      <c r="M438" s="168">
        <v>0</v>
      </c>
    </row>
    <row r="439" spans="1:13" x14ac:dyDescent="0.3">
      <c r="A439" s="6" t="s">
        <v>444</v>
      </c>
      <c r="B439" s="168">
        <v>2497</v>
      </c>
      <c r="C439" s="168">
        <v>112</v>
      </c>
      <c r="D439" s="168">
        <v>0</v>
      </c>
      <c r="E439" s="168">
        <v>2</v>
      </c>
      <c r="F439" s="168">
        <v>0</v>
      </c>
      <c r="G439" s="168">
        <v>11</v>
      </c>
      <c r="H439" s="168">
        <v>0</v>
      </c>
      <c r="I439" s="168">
        <v>6</v>
      </c>
      <c r="J439" s="168">
        <v>0</v>
      </c>
      <c r="K439" s="168">
        <v>76</v>
      </c>
      <c r="L439" s="168"/>
      <c r="M439" s="168">
        <v>120</v>
      </c>
    </row>
    <row r="440" spans="1:13" x14ac:dyDescent="0.3">
      <c r="A440" s="6" t="s">
        <v>445</v>
      </c>
      <c r="B440" s="168">
        <v>446</v>
      </c>
      <c r="C440" s="168">
        <v>44</v>
      </c>
      <c r="D440" s="168">
        <v>0</v>
      </c>
      <c r="E440" s="168">
        <v>0</v>
      </c>
      <c r="F440" s="168">
        <v>3</v>
      </c>
      <c r="G440" s="168">
        <v>9</v>
      </c>
      <c r="H440" s="168">
        <v>0</v>
      </c>
      <c r="I440" s="168">
        <v>0</v>
      </c>
      <c r="J440" s="168">
        <v>11</v>
      </c>
      <c r="K440" s="168">
        <v>56</v>
      </c>
      <c r="L440" s="168"/>
      <c r="M440" s="168">
        <v>54</v>
      </c>
    </row>
    <row r="441" spans="1:13" x14ac:dyDescent="0.3">
      <c r="A441" s="6" t="s">
        <v>446</v>
      </c>
      <c r="B441" s="168">
        <v>303</v>
      </c>
      <c r="C441" s="168">
        <v>0</v>
      </c>
      <c r="D441" s="168">
        <v>0</v>
      </c>
      <c r="E441" s="168">
        <v>2</v>
      </c>
      <c r="F441" s="168">
        <v>0</v>
      </c>
      <c r="G441" s="168">
        <v>1</v>
      </c>
      <c r="H441" s="168">
        <v>0</v>
      </c>
      <c r="I441" s="168">
        <v>0</v>
      </c>
      <c r="J441" s="168">
        <v>3</v>
      </c>
      <c r="K441" s="168">
        <v>2</v>
      </c>
      <c r="L441" s="168"/>
      <c r="M441" s="168">
        <v>0</v>
      </c>
    </row>
  </sheetData>
  <sheetProtection algorithmName="SHA-512" hashValue="aTD7cCv2ShvOWTAoKIvG3acKTXCK0ofwaqgOP8y1HcWnejeycKbUwZxUOJISb6wwp6vff+E5xrrfn/MIk2HGrQ==" saltValue="jGg2h5EezhiWpnl+KlyWgQ=="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CA763-E998-4576-8B84-BA303576428D}">
  <sheetPr>
    <tabColor theme="1"/>
  </sheetPr>
  <dimension ref="A1:D441"/>
  <sheetViews>
    <sheetView workbookViewId="0">
      <selection activeCell="C362" sqref="C362"/>
    </sheetView>
  </sheetViews>
  <sheetFormatPr defaultColWidth="9.109375" defaultRowHeight="14.4" x14ac:dyDescent="0.3"/>
  <cols>
    <col min="1" max="1" width="22" customWidth="1"/>
    <col min="2" max="2" width="12" bestFit="1" customWidth="1"/>
    <col min="3" max="3" width="12.88671875" customWidth="1"/>
    <col min="4" max="4" width="11.5546875" customWidth="1"/>
  </cols>
  <sheetData>
    <row r="1" spans="1:4" ht="28.8" x14ac:dyDescent="0.3">
      <c r="A1" s="164" t="s">
        <v>1372</v>
      </c>
      <c r="B1" s="164" t="s">
        <v>1373</v>
      </c>
      <c r="C1" s="164" t="s">
        <v>1374</v>
      </c>
      <c r="D1" s="164" t="s">
        <v>1375</v>
      </c>
    </row>
    <row r="2" spans="1:4" x14ac:dyDescent="0.3">
      <c r="A2" s="6" t="s">
        <v>8</v>
      </c>
      <c r="B2" s="165">
        <v>18724</v>
      </c>
      <c r="C2" s="165">
        <v>31275</v>
      </c>
      <c r="D2" s="165">
        <v>15735</v>
      </c>
    </row>
    <row r="3" spans="1:4" x14ac:dyDescent="0.3">
      <c r="A3" s="6" t="s">
        <v>9</v>
      </c>
      <c r="B3" s="165">
        <v>9412</v>
      </c>
      <c r="C3" s="165">
        <v>18469</v>
      </c>
      <c r="D3" s="165">
        <v>7688</v>
      </c>
    </row>
    <row r="4" spans="1:4" x14ac:dyDescent="0.3">
      <c r="A4" s="6" t="s">
        <v>10</v>
      </c>
      <c r="B4" s="165">
        <v>4440</v>
      </c>
      <c r="C4" s="165">
        <v>6736</v>
      </c>
      <c r="D4" s="165">
        <v>3947</v>
      </c>
    </row>
    <row r="5" spans="1:4" x14ac:dyDescent="0.3">
      <c r="A5" s="6" t="s">
        <v>11</v>
      </c>
      <c r="B5" s="165">
        <v>3390</v>
      </c>
      <c r="C5" s="165">
        <v>4851</v>
      </c>
      <c r="D5" s="165">
        <v>3624</v>
      </c>
    </row>
    <row r="6" spans="1:4" x14ac:dyDescent="0.3">
      <c r="A6" s="6" t="s">
        <v>12</v>
      </c>
      <c r="B6" s="165">
        <v>33482</v>
      </c>
      <c r="C6" s="165">
        <v>53456</v>
      </c>
      <c r="D6" s="165">
        <v>18086</v>
      </c>
    </row>
    <row r="7" spans="1:4" x14ac:dyDescent="0.3">
      <c r="A7" s="6" t="s">
        <v>13</v>
      </c>
      <c r="B7" s="165">
        <v>22805</v>
      </c>
      <c r="C7" s="165">
        <v>41340</v>
      </c>
      <c r="D7" s="165">
        <v>19672</v>
      </c>
    </row>
    <row r="8" spans="1:4" x14ac:dyDescent="0.3">
      <c r="A8" s="6" t="s">
        <v>14</v>
      </c>
      <c r="B8" s="165">
        <v>9837</v>
      </c>
      <c r="C8" s="165">
        <v>16255</v>
      </c>
      <c r="D8" s="165">
        <v>10951</v>
      </c>
    </row>
    <row r="9" spans="1:4" x14ac:dyDescent="0.3">
      <c r="A9" s="6" t="s">
        <v>15</v>
      </c>
      <c r="B9" s="165">
        <v>3140</v>
      </c>
      <c r="C9" s="165">
        <v>5769</v>
      </c>
      <c r="D9" s="165">
        <v>2807</v>
      </c>
    </row>
    <row r="10" spans="1:4" x14ac:dyDescent="0.3">
      <c r="A10" s="6" t="s">
        <v>16</v>
      </c>
      <c r="B10" s="165">
        <v>6779</v>
      </c>
      <c r="C10" s="165">
        <v>11038</v>
      </c>
      <c r="D10" s="165">
        <v>5621</v>
      </c>
    </row>
    <row r="11" spans="1:4" x14ac:dyDescent="0.3">
      <c r="A11" s="6" t="s">
        <v>17</v>
      </c>
      <c r="B11" s="165">
        <v>14998</v>
      </c>
      <c r="C11" s="165">
        <v>23940</v>
      </c>
      <c r="D11" s="165">
        <v>12302</v>
      </c>
    </row>
    <row r="12" spans="1:4" x14ac:dyDescent="0.3">
      <c r="A12" s="6" t="s">
        <v>18</v>
      </c>
      <c r="B12" s="165">
        <v>7933</v>
      </c>
      <c r="C12" s="165">
        <v>15708</v>
      </c>
      <c r="D12" s="165">
        <v>5966</v>
      </c>
    </row>
    <row r="13" spans="1:4" x14ac:dyDescent="0.3">
      <c r="A13" s="6" t="s">
        <v>19</v>
      </c>
      <c r="B13" s="165">
        <v>3846</v>
      </c>
      <c r="C13" s="165">
        <v>6106</v>
      </c>
      <c r="D13" s="165">
        <v>2023</v>
      </c>
    </row>
    <row r="14" spans="1:4" x14ac:dyDescent="0.3">
      <c r="A14" s="6" t="s">
        <v>20</v>
      </c>
      <c r="B14" s="165">
        <v>7499</v>
      </c>
      <c r="C14" s="165">
        <v>13479</v>
      </c>
      <c r="D14" s="165">
        <v>8163</v>
      </c>
    </row>
    <row r="15" spans="1:4" x14ac:dyDescent="0.3">
      <c r="A15" s="6" t="s">
        <v>21</v>
      </c>
      <c r="B15" s="165">
        <v>2242</v>
      </c>
      <c r="C15" s="165">
        <v>3035</v>
      </c>
      <c r="D15" s="165">
        <v>1768</v>
      </c>
    </row>
    <row r="16" spans="1:4" x14ac:dyDescent="0.3">
      <c r="A16" s="6" t="s">
        <v>22</v>
      </c>
      <c r="B16" s="165">
        <v>9480</v>
      </c>
      <c r="C16" s="165">
        <v>14547</v>
      </c>
      <c r="D16" s="165">
        <v>8403</v>
      </c>
    </row>
    <row r="17" spans="1:4" x14ac:dyDescent="0.3">
      <c r="A17" s="6" t="s">
        <v>23</v>
      </c>
      <c r="B17" s="165">
        <v>12792</v>
      </c>
      <c r="C17" s="165">
        <v>22689</v>
      </c>
      <c r="D17" s="165">
        <v>10750</v>
      </c>
    </row>
    <row r="18" spans="1:4" x14ac:dyDescent="0.3">
      <c r="A18" s="6" t="s">
        <v>24</v>
      </c>
      <c r="B18" s="165">
        <v>3061</v>
      </c>
      <c r="C18" s="165">
        <v>5409</v>
      </c>
      <c r="D18" s="165">
        <v>2257</v>
      </c>
    </row>
    <row r="19" spans="1:4" x14ac:dyDescent="0.3">
      <c r="A19" s="6" t="s">
        <v>25</v>
      </c>
      <c r="B19" s="165">
        <v>22643</v>
      </c>
      <c r="C19" s="165">
        <v>26931</v>
      </c>
      <c r="D19" s="165">
        <v>12873</v>
      </c>
    </row>
    <row r="20" spans="1:4" x14ac:dyDescent="0.3">
      <c r="A20" s="6" t="s">
        <v>26</v>
      </c>
      <c r="B20" s="165">
        <v>112700</v>
      </c>
      <c r="C20" s="165">
        <v>302663</v>
      </c>
      <c r="D20" s="165">
        <v>80142</v>
      </c>
    </row>
    <row r="21" spans="1:4" x14ac:dyDescent="0.3">
      <c r="A21" s="6" t="s">
        <v>27</v>
      </c>
      <c r="B21" s="165">
        <v>3115</v>
      </c>
      <c r="C21" s="165">
        <v>4363</v>
      </c>
      <c r="D21" s="165">
        <v>1808</v>
      </c>
    </row>
    <row r="22" spans="1:4" x14ac:dyDescent="0.3">
      <c r="A22" s="6" t="s">
        <v>28</v>
      </c>
      <c r="B22" s="165">
        <v>4604</v>
      </c>
      <c r="C22" s="165">
        <v>8360</v>
      </c>
      <c r="D22" s="165">
        <v>4272</v>
      </c>
    </row>
    <row r="23" spans="1:4" x14ac:dyDescent="0.3">
      <c r="A23" s="6" t="s">
        <v>29</v>
      </c>
      <c r="B23" s="165">
        <v>11283</v>
      </c>
      <c r="C23" s="165">
        <v>20329</v>
      </c>
      <c r="D23" s="165">
        <v>9325</v>
      </c>
    </row>
    <row r="24" spans="1:4" x14ac:dyDescent="0.3">
      <c r="A24" s="6" t="s">
        <v>30</v>
      </c>
      <c r="B24" s="165">
        <v>7468</v>
      </c>
      <c r="C24" s="165">
        <v>14640</v>
      </c>
      <c r="D24" s="165">
        <v>6659</v>
      </c>
    </row>
    <row r="25" spans="1:4" x14ac:dyDescent="0.3">
      <c r="A25" s="6" t="s">
        <v>31</v>
      </c>
      <c r="B25" s="165">
        <v>11332</v>
      </c>
      <c r="C25" s="165">
        <v>16416</v>
      </c>
      <c r="D25" s="165">
        <v>7171</v>
      </c>
    </row>
    <row r="26" spans="1:4" x14ac:dyDescent="0.3">
      <c r="A26" s="6" t="s">
        <v>32</v>
      </c>
      <c r="B26" s="165">
        <v>5227</v>
      </c>
      <c r="C26" s="165">
        <v>7607</v>
      </c>
      <c r="D26" s="165">
        <v>4424</v>
      </c>
    </row>
    <row r="27" spans="1:4" x14ac:dyDescent="0.3">
      <c r="A27" s="6" t="s">
        <v>33</v>
      </c>
      <c r="B27" s="165">
        <v>10358</v>
      </c>
      <c r="C27" s="165">
        <v>16789</v>
      </c>
      <c r="D27" s="165">
        <v>8506</v>
      </c>
    </row>
    <row r="28" spans="1:4" x14ac:dyDescent="0.3">
      <c r="A28" s="6" t="s">
        <v>34</v>
      </c>
      <c r="B28" s="165">
        <v>10762</v>
      </c>
      <c r="C28" s="165">
        <v>19948</v>
      </c>
      <c r="D28" s="165">
        <v>10413</v>
      </c>
    </row>
    <row r="29" spans="1:4" x14ac:dyDescent="0.3">
      <c r="A29" s="6" t="s">
        <v>35</v>
      </c>
      <c r="B29" s="165">
        <v>7522</v>
      </c>
      <c r="C29" s="165">
        <v>11387</v>
      </c>
      <c r="D29" s="165">
        <v>4642</v>
      </c>
    </row>
    <row r="30" spans="1:4" x14ac:dyDescent="0.3">
      <c r="A30" s="6" t="s">
        <v>36</v>
      </c>
      <c r="B30" s="165">
        <v>6042</v>
      </c>
      <c r="C30" s="165">
        <v>9384</v>
      </c>
      <c r="D30" s="165">
        <v>5486</v>
      </c>
    </row>
    <row r="31" spans="1:4" x14ac:dyDescent="0.3">
      <c r="A31" s="6" t="s">
        <v>37</v>
      </c>
      <c r="B31" s="165">
        <v>19114</v>
      </c>
      <c r="C31" s="165">
        <v>27777</v>
      </c>
      <c r="D31" s="165">
        <v>15374</v>
      </c>
    </row>
    <row r="32" spans="1:4" x14ac:dyDescent="0.3">
      <c r="A32" s="6" t="s">
        <v>38</v>
      </c>
      <c r="B32" s="165">
        <v>3413</v>
      </c>
      <c r="C32" s="165">
        <v>4965</v>
      </c>
      <c r="D32" s="165">
        <v>3300</v>
      </c>
    </row>
    <row r="33" spans="1:4" x14ac:dyDescent="0.3">
      <c r="A33" s="6" t="s">
        <v>39</v>
      </c>
      <c r="B33" s="165">
        <v>14552</v>
      </c>
      <c r="C33" s="165">
        <v>25209</v>
      </c>
      <c r="D33" s="165">
        <v>12350</v>
      </c>
    </row>
    <row r="34" spans="1:4" x14ac:dyDescent="0.3">
      <c r="A34" s="6" t="s">
        <v>40</v>
      </c>
      <c r="B34" s="165">
        <v>81199</v>
      </c>
      <c r="C34" s="165">
        <v>148888</v>
      </c>
      <c r="D34" s="165">
        <v>53444</v>
      </c>
    </row>
    <row r="35" spans="1:4" x14ac:dyDescent="0.3">
      <c r="A35" s="6" t="s">
        <v>41</v>
      </c>
      <c r="B35" s="165">
        <v>1881</v>
      </c>
      <c r="C35" s="165">
        <v>2829</v>
      </c>
      <c r="D35" s="165">
        <v>1757</v>
      </c>
    </row>
    <row r="36" spans="1:4" x14ac:dyDescent="0.3">
      <c r="A36" s="6" t="s">
        <v>42</v>
      </c>
      <c r="B36" s="165">
        <v>5766</v>
      </c>
      <c r="C36" s="165">
        <v>9009</v>
      </c>
      <c r="D36" s="165">
        <v>5095</v>
      </c>
    </row>
    <row r="37" spans="1:4" x14ac:dyDescent="0.3">
      <c r="A37" s="6" t="s">
        <v>43</v>
      </c>
      <c r="B37" s="165">
        <v>7134</v>
      </c>
      <c r="C37" s="165">
        <v>10903</v>
      </c>
      <c r="D37" s="165">
        <v>5060</v>
      </c>
    </row>
    <row r="38" spans="1:4" x14ac:dyDescent="0.3">
      <c r="A38" s="6" t="s">
        <v>44</v>
      </c>
      <c r="B38" s="165">
        <v>14708</v>
      </c>
      <c r="C38" s="165">
        <v>22785</v>
      </c>
      <c r="D38" s="165">
        <v>12999</v>
      </c>
    </row>
    <row r="39" spans="1:4" x14ac:dyDescent="0.3">
      <c r="A39" s="6" t="s">
        <v>45</v>
      </c>
      <c r="B39" s="165">
        <v>4364</v>
      </c>
      <c r="C39" s="165">
        <v>7200</v>
      </c>
      <c r="D39" s="165">
        <v>4409</v>
      </c>
    </row>
    <row r="40" spans="1:4" x14ac:dyDescent="0.3">
      <c r="A40" s="6" t="s">
        <v>46</v>
      </c>
      <c r="B40" s="165">
        <v>6513</v>
      </c>
      <c r="C40" s="165">
        <v>10737</v>
      </c>
      <c r="D40" s="165">
        <v>4928</v>
      </c>
    </row>
    <row r="41" spans="1:4" x14ac:dyDescent="0.3">
      <c r="A41" s="6" t="s">
        <v>47</v>
      </c>
      <c r="B41" s="165">
        <v>8870</v>
      </c>
      <c r="C41" s="165">
        <v>13133</v>
      </c>
      <c r="D41" s="165">
        <v>7279</v>
      </c>
    </row>
    <row r="42" spans="1:4" x14ac:dyDescent="0.3">
      <c r="A42" s="6" t="s">
        <v>48</v>
      </c>
      <c r="B42" s="165">
        <v>5212</v>
      </c>
      <c r="C42" s="165">
        <v>8850</v>
      </c>
      <c r="D42" s="165">
        <v>4663</v>
      </c>
    </row>
    <row r="43" spans="1:4" x14ac:dyDescent="0.3">
      <c r="A43" s="6" t="s">
        <v>49</v>
      </c>
      <c r="B43" s="165">
        <v>1934</v>
      </c>
      <c r="C43" s="165">
        <v>3026</v>
      </c>
      <c r="D43" s="165">
        <v>1555</v>
      </c>
    </row>
    <row r="44" spans="1:4" x14ac:dyDescent="0.3">
      <c r="A44" s="6" t="s">
        <v>50</v>
      </c>
      <c r="B44" s="165">
        <v>4533</v>
      </c>
      <c r="C44" s="165">
        <v>6715</v>
      </c>
      <c r="D44" s="165">
        <v>3229</v>
      </c>
    </row>
    <row r="45" spans="1:4" x14ac:dyDescent="0.3">
      <c r="A45" s="6" t="s">
        <v>51</v>
      </c>
      <c r="B45" s="165">
        <v>3278</v>
      </c>
      <c r="C45" s="165">
        <v>4569</v>
      </c>
      <c r="D45" s="165">
        <v>2997</v>
      </c>
    </row>
    <row r="46" spans="1:4" x14ac:dyDescent="0.3">
      <c r="A46" s="6" t="s">
        <v>52</v>
      </c>
      <c r="B46" s="165">
        <v>13801</v>
      </c>
      <c r="C46" s="165">
        <v>20813</v>
      </c>
      <c r="D46" s="165">
        <v>11073</v>
      </c>
    </row>
    <row r="47" spans="1:4" x14ac:dyDescent="0.3">
      <c r="A47" s="6" t="s">
        <v>53</v>
      </c>
      <c r="B47" s="165">
        <v>4777</v>
      </c>
      <c r="C47" s="165">
        <v>6873</v>
      </c>
      <c r="D47" s="165">
        <v>3565</v>
      </c>
    </row>
    <row r="48" spans="1:4" x14ac:dyDescent="0.3">
      <c r="A48" s="6" t="s">
        <v>54</v>
      </c>
      <c r="B48" s="165">
        <v>94395</v>
      </c>
      <c r="C48" s="165">
        <v>194842</v>
      </c>
      <c r="D48" s="165">
        <v>58731</v>
      </c>
    </row>
    <row r="49" spans="1:4" x14ac:dyDescent="0.3">
      <c r="A49" s="6" t="s">
        <v>55</v>
      </c>
      <c r="B49" s="165">
        <v>1281</v>
      </c>
      <c r="C49" s="165">
        <v>2013</v>
      </c>
      <c r="D49" s="165">
        <v>1281</v>
      </c>
    </row>
    <row r="50" spans="1:4" x14ac:dyDescent="0.3">
      <c r="A50" s="6" t="s">
        <v>56</v>
      </c>
      <c r="B50" s="165">
        <v>4995</v>
      </c>
      <c r="C50" s="165">
        <v>9127</v>
      </c>
      <c r="D50" s="165">
        <v>5205</v>
      </c>
    </row>
    <row r="51" spans="1:4" x14ac:dyDescent="0.3">
      <c r="A51" s="6" t="s">
        <v>57</v>
      </c>
      <c r="B51" s="165">
        <v>9150</v>
      </c>
      <c r="C51" s="165">
        <v>16484</v>
      </c>
      <c r="D51" s="165">
        <v>7660</v>
      </c>
    </row>
    <row r="52" spans="1:4" x14ac:dyDescent="0.3">
      <c r="A52" s="6" t="s">
        <v>58</v>
      </c>
      <c r="B52" s="165">
        <v>3207</v>
      </c>
      <c r="C52" s="165">
        <v>5073</v>
      </c>
      <c r="D52" s="165">
        <v>2686</v>
      </c>
    </row>
    <row r="53" spans="1:4" x14ac:dyDescent="0.3">
      <c r="A53" s="6" t="s">
        <v>59</v>
      </c>
      <c r="B53" s="165">
        <v>8498</v>
      </c>
      <c r="C53" s="165">
        <v>14304</v>
      </c>
      <c r="D53" s="165">
        <v>5761</v>
      </c>
    </row>
    <row r="54" spans="1:4" x14ac:dyDescent="0.3">
      <c r="A54" s="6" t="s">
        <v>60</v>
      </c>
      <c r="B54" s="165">
        <v>17648</v>
      </c>
      <c r="C54" s="165">
        <v>22487</v>
      </c>
      <c r="D54" s="165">
        <v>7717</v>
      </c>
    </row>
    <row r="55" spans="1:4" x14ac:dyDescent="0.3">
      <c r="A55" s="6" t="s">
        <v>63</v>
      </c>
      <c r="B55" s="165">
        <v>4608</v>
      </c>
      <c r="C55" s="165">
        <v>9164</v>
      </c>
      <c r="D55" s="165">
        <v>4341</v>
      </c>
    </row>
    <row r="56" spans="1:4" x14ac:dyDescent="0.3">
      <c r="A56" s="6" t="s">
        <v>64</v>
      </c>
      <c r="B56" s="165">
        <v>20804</v>
      </c>
      <c r="C56" s="165">
        <v>39180</v>
      </c>
      <c r="D56" s="165">
        <v>16146</v>
      </c>
    </row>
    <row r="57" spans="1:4" x14ac:dyDescent="0.3">
      <c r="A57" s="6" t="s">
        <v>65</v>
      </c>
      <c r="B57" s="165">
        <v>7392</v>
      </c>
      <c r="C57" s="165">
        <v>11699</v>
      </c>
      <c r="D57" s="165">
        <v>6157</v>
      </c>
    </row>
    <row r="58" spans="1:4" x14ac:dyDescent="0.3">
      <c r="A58" s="6" t="s">
        <v>66</v>
      </c>
      <c r="B58" s="165">
        <v>7079</v>
      </c>
      <c r="C58" s="165">
        <v>13019</v>
      </c>
      <c r="D58" s="165">
        <v>4110</v>
      </c>
    </row>
    <row r="59" spans="1:4" x14ac:dyDescent="0.3">
      <c r="A59" s="6" t="s">
        <v>67</v>
      </c>
      <c r="B59" s="165">
        <v>21012</v>
      </c>
      <c r="C59" s="165">
        <v>39591</v>
      </c>
      <c r="D59" s="165">
        <v>11733</v>
      </c>
    </row>
    <row r="60" spans="1:4" x14ac:dyDescent="0.3">
      <c r="A60" s="6" t="s">
        <v>61</v>
      </c>
      <c r="B60" s="165">
        <v>13093</v>
      </c>
      <c r="C60" s="165">
        <v>21230</v>
      </c>
      <c r="D60" s="165">
        <v>10105</v>
      </c>
    </row>
    <row r="61" spans="1:4" x14ac:dyDescent="0.3">
      <c r="A61" s="6" t="s">
        <v>62</v>
      </c>
      <c r="B61" s="165">
        <v>6698</v>
      </c>
      <c r="C61" s="165">
        <v>9683</v>
      </c>
      <c r="D61" s="165">
        <v>4200</v>
      </c>
    </row>
    <row r="62" spans="1:4" x14ac:dyDescent="0.3">
      <c r="A62" s="6" t="s">
        <v>68</v>
      </c>
      <c r="B62" s="165">
        <v>3141</v>
      </c>
      <c r="C62" s="165">
        <v>5198</v>
      </c>
      <c r="D62" s="165">
        <v>2792</v>
      </c>
    </row>
    <row r="63" spans="1:4" x14ac:dyDescent="0.3">
      <c r="A63" s="6" t="s">
        <v>69</v>
      </c>
      <c r="B63" s="165">
        <v>12181</v>
      </c>
      <c r="C63" s="165">
        <v>18976</v>
      </c>
      <c r="D63" s="165">
        <v>10357</v>
      </c>
    </row>
    <row r="64" spans="1:4" x14ac:dyDescent="0.3">
      <c r="A64" s="6" t="s">
        <v>70</v>
      </c>
      <c r="B64" s="165">
        <v>27101</v>
      </c>
      <c r="C64" s="165">
        <v>80474</v>
      </c>
      <c r="D64" s="165">
        <v>32401</v>
      </c>
    </row>
    <row r="65" spans="1:4" x14ac:dyDescent="0.3">
      <c r="A65" s="6" t="s">
        <v>71</v>
      </c>
      <c r="B65" s="165">
        <v>1872</v>
      </c>
      <c r="C65" s="165">
        <v>2558</v>
      </c>
      <c r="D65" s="165">
        <v>1016</v>
      </c>
    </row>
    <row r="66" spans="1:4" x14ac:dyDescent="0.3">
      <c r="A66" s="6" t="s">
        <v>72</v>
      </c>
      <c r="B66" s="165">
        <v>4821</v>
      </c>
      <c r="C66" s="165">
        <v>7093</v>
      </c>
      <c r="D66" s="165">
        <v>4379</v>
      </c>
    </row>
    <row r="67" spans="1:4" x14ac:dyDescent="0.3">
      <c r="A67" s="6" t="s">
        <v>73</v>
      </c>
      <c r="B67" s="165">
        <v>7520</v>
      </c>
      <c r="C67" s="165">
        <v>12542</v>
      </c>
      <c r="D67" s="165">
        <v>6872</v>
      </c>
    </row>
    <row r="68" spans="1:4" x14ac:dyDescent="0.3">
      <c r="A68" s="6" t="s">
        <v>74</v>
      </c>
      <c r="B68" s="165">
        <v>5674</v>
      </c>
      <c r="C68" s="165">
        <v>8820</v>
      </c>
      <c r="D68" s="165">
        <v>3856</v>
      </c>
    </row>
    <row r="69" spans="1:4" x14ac:dyDescent="0.3">
      <c r="A69" s="6" t="s">
        <v>75</v>
      </c>
      <c r="B69" s="165">
        <v>2255</v>
      </c>
      <c r="C69" s="165">
        <v>2954</v>
      </c>
      <c r="D69" s="165">
        <v>1549</v>
      </c>
    </row>
    <row r="70" spans="1:4" x14ac:dyDescent="0.3">
      <c r="A70" s="6" t="s">
        <v>76</v>
      </c>
      <c r="B70" s="165">
        <v>1613</v>
      </c>
      <c r="C70" s="165">
        <v>2205</v>
      </c>
      <c r="D70" s="165">
        <v>1327</v>
      </c>
    </row>
    <row r="71" spans="1:4" x14ac:dyDescent="0.3">
      <c r="A71" s="6" t="s">
        <v>77</v>
      </c>
      <c r="B71" s="165">
        <v>4564</v>
      </c>
      <c r="C71" s="165">
        <v>7101</v>
      </c>
      <c r="D71" s="165">
        <v>3785</v>
      </c>
    </row>
    <row r="72" spans="1:4" x14ac:dyDescent="0.3">
      <c r="A72" s="6" t="s">
        <v>78</v>
      </c>
      <c r="B72" s="165">
        <v>15976</v>
      </c>
      <c r="C72" s="165">
        <v>32733</v>
      </c>
      <c r="D72" s="165">
        <v>11017</v>
      </c>
    </row>
    <row r="73" spans="1:4" x14ac:dyDescent="0.3">
      <c r="A73" s="6" t="s">
        <v>79</v>
      </c>
      <c r="B73" s="165">
        <v>7842</v>
      </c>
      <c r="C73" s="165">
        <v>12744</v>
      </c>
      <c r="D73" s="165">
        <v>7051</v>
      </c>
    </row>
    <row r="74" spans="1:4" x14ac:dyDescent="0.3">
      <c r="A74" s="6" t="s">
        <v>80</v>
      </c>
      <c r="B74" s="165">
        <v>15175</v>
      </c>
      <c r="C74" s="165">
        <v>21956</v>
      </c>
      <c r="D74" s="165">
        <v>9917</v>
      </c>
    </row>
    <row r="75" spans="1:4" x14ac:dyDescent="0.3">
      <c r="A75" s="6" t="s">
        <v>81</v>
      </c>
      <c r="B75" s="165">
        <v>13567</v>
      </c>
      <c r="C75" s="165">
        <v>27154</v>
      </c>
      <c r="D75" s="165">
        <v>9969</v>
      </c>
    </row>
    <row r="76" spans="1:4" x14ac:dyDescent="0.3">
      <c r="A76" s="6" t="s">
        <v>82</v>
      </c>
      <c r="B76" s="165">
        <v>46206</v>
      </c>
      <c r="C76" s="165">
        <v>122510</v>
      </c>
      <c r="D76" s="165">
        <v>37854</v>
      </c>
    </row>
    <row r="77" spans="1:4" x14ac:dyDescent="0.3">
      <c r="A77" s="6" t="s">
        <v>83</v>
      </c>
      <c r="B77" s="165">
        <v>4719</v>
      </c>
      <c r="C77" s="165">
        <v>8614</v>
      </c>
      <c r="D77" s="165">
        <v>5770</v>
      </c>
    </row>
    <row r="78" spans="1:4" x14ac:dyDescent="0.3">
      <c r="A78" s="6" t="s">
        <v>84</v>
      </c>
      <c r="B78" s="165">
        <v>4056</v>
      </c>
      <c r="C78" s="165">
        <v>5925</v>
      </c>
      <c r="D78" s="165">
        <v>3392</v>
      </c>
    </row>
    <row r="79" spans="1:4" x14ac:dyDescent="0.3">
      <c r="A79" s="6" t="s">
        <v>85</v>
      </c>
      <c r="B79" s="165">
        <v>23997</v>
      </c>
      <c r="C79" s="165">
        <v>38193</v>
      </c>
      <c r="D79" s="165">
        <v>16925</v>
      </c>
    </row>
    <row r="80" spans="1:4" x14ac:dyDescent="0.3">
      <c r="A80" s="6" t="s">
        <v>86</v>
      </c>
      <c r="B80" s="165">
        <v>166316</v>
      </c>
      <c r="C80" s="165">
        <v>357839</v>
      </c>
      <c r="D80" s="165">
        <v>116369</v>
      </c>
    </row>
    <row r="81" spans="1:4" x14ac:dyDescent="0.3">
      <c r="A81" s="6" t="s">
        <v>87</v>
      </c>
      <c r="B81" s="165">
        <v>4094</v>
      </c>
      <c r="C81" s="165">
        <v>7674</v>
      </c>
      <c r="D81" s="165">
        <v>3373</v>
      </c>
    </row>
    <row r="82" spans="1:4" x14ac:dyDescent="0.3">
      <c r="A82" s="6" t="s">
        <v>88</v>
      </c>
      <c r="B82" s="165">
        <v>3448</v>
      </c>
      <c r="C82" s="165">
        <v>5017</v>
      </c>
      <c r="D82" s="165">
        <v>2503</v>
      </c>
    </row>
    <row r="83" spans="1:4" x14ac:dyDescent="0.3">
      <c r="A83" s="6" t="s">
        <v>89</v>
      </c>
      <c r="B83" s="165">
        <v>41827</v>
      </c>
      <c r="C83" s="165">
        <v>67575</v>
      </c>
      <c r="D83" s="165">
        <v>29452</v>
      </c>
    </row>
    <row r="84" spans="1:4" x14ac:dyDescent="0.3">
      <c r="A84" s="6" t="s">
        <v>90</v>
      </c>
      <c r="B84" s="165">
        <v>39488</v>
      </c>
      <c r="C84" s="165">
        <v>74739</v>
      </c>
      <c r="D84" s="165">
        <v>25176</v>
      </c>
    </row>
    <row r="85" spans="1:4" x14ac:dyDescent="0.3">
      <c r="A85" s="6" t="s">
        <v>91</v>
      </c>
      <c r="B85" s="165">
        <v>11490</v>
      </c>
      <c r="C85" s="165">
        <v>22366</v>
      </c>
      <c r="D85" s="165">
        <v>10728</v>
      </c>
    </row>
    <row r="86" spans="1:4" x14ac:dyDescent="0.3">
      <c r="A86" s="6" t="s">
        <v>92</v>
      </c>
      <c r="B86" s="165">
        <v>1773</v>
      </c>
      <c r="C86" s="165">
        <v>3552</v>
      </c>
      <c r="D86" s="165">
        <v>1111</v>
      </c>
    </row>
    <row r="87" spans="1:4" x14ac:dyDescent="0.3">
      <c r="A87" s="6" t="s">
        <v>93</v>
      </c>
      <c r="B87" s="165">
        <v>4910</v>
      </c>
      <c r="C87" s="165">
        <v>7654</v>
      </c>
      <c r="D87" s="165">
        <v>3876</v>
      </c>
    </row>
    <row r="88" spans="1:4" x14ac:dyDescent="0.3">
      <c r="A88" s="6" t="s">
        <v>94</v>
      </c>
      <c r="B88" s="165">
        <v>4775</v>
      </c>
      <c r="C88" s="165">
        <v>7552</v>
      </c>
      <c r="D88" s="165">
        <v>4314</v>
      </c>
    </row>
    <row r="89" spans="1:4" x14ac:dyDescent="0.3">
      <c r="A89" s="6" t="s">
        <v>95</v>
      </c>
      <c r="B89" s="165">
        <v>1688</v>
      </c>
      <c r="C89" s="165">
        <v>2434</v>
      </c>
      <c r="D89" s="165">
        <v>1537</v>
      </c>
    </row>
    <row r="90" spans="1:4" x14ac:dyDescent="0.3">
      <c r="A90" s="6" t="s">
        <v>96</v>
      </c>
      <c r="B90" s="165">
        <v>8959</v>
      </c>
      <c r="C90" s="165">
        <v>15932</v>
      </c>
      <c r="D90" s="165">
        <v>7694</v>
      </c>
    </row>
    <row r="91" spans="1:4" x14ac:dyDescent="0.3">
      <c r="A91" s="6" t="s">
        <v>97</v>
      </c>
      <c r="B91" s="165">
        <v>29828</v>
      </c>
      <c r="C91" s="165">
        <v>55591</v>
      </c>
      <c r="D91" s="165">
        <v>21733</v>
      </c>
    </row>
    <row r="92" spans="1:4" x14ac:dyDescent="0.3">
      <c r="A92" s="6" t="s">
        <v>98</v>
      </c>
      <c r="B92" s="165">
        <v>4021</v>
      </c>
      <c r="C92" s="165">
        <v>5744</v>
      </c>
      <c r="D92" s="165">
        <v>2801</v>
      </c>
    </row>
    <row r="93" spans="1:4" x14ac:dyDescent="0.3">
      <c r="A93" s="6" t="s">
        <v>99</v>
      </c>
      <c r="B93" s="165">
        <v>7315</v>
      </c>
      <c r="C93" s="165">
        <v>13129</v>
      </c>
      <c r="D93" s="165">
        <v>6460</v>
      </c>
    </row>
    <row r="94" spans="1:4" x14ac:dyDescent="0.3">
      <c r="A94" s="6" t="s">
        <v>100</v>
      </c>
      <c r="B94" s="165">
        <v>7177</v>
      </c>
      <c r="C94" s="165">
        <v>10716</v>
      </c>
      <c r="D94" s="165">
        <v>4515</v>
      </c>
    </row>
    <row r="95" spans="1:4" x14ac:dyDescent="0.3">
      <c r="A95" s="6" t="s">
        <v>101</v>
      </c>
      <c r="B95" s="165">
        <v>42473</v>
      </c>
      <c r="C95" s="165">
        <v>88238</v>
      </c>
      <c r="D95" s="165">
        <v>18151</v>
      </c>
    </row>
    <row r="96" spans="1:4" x14ac:dyDescent="0.3">
      <c r="A96" s="6" t="s">
        <v>102</v>
      </c>
      <c r="B96" s="165">
        <v>29173</v>
      </c>
      <c r="C96" s="165">
        <v>55037</v>
      </c>
      <c r="D96" s="165">
        <v>18911</v>
      </c>
    </row>
    <row r="97" spans="1:4" x14ac:dyDescent="0.3">
      <c r="A97" s="6" t="s">
        <v>103</v>
      </c>
      <c r="B97" s="165">
        <v>128</v>
      </c>
      <c r="C97" s="165">
        <v>244</v>
      </c>
      <c r="D97" s="165">
        <v>68</v>
      </c>
    </row>
    <row r="98" spans="1:4" x14ac:dyDescent="0.3">
      <c r="A98" s="6" t="s">
        <v>104</v>
      </c>
      <c r="B98" s="165">
        <v>538</v>
      </c>
      <c r="C98" s="165">
        <v>788</v>
      </c>
      <c r="D98" s="165">
        <v>265</v>
      </c>
    </row>
    <row r="99" spans="1:4" x14ac:dyDescent="0.3">
      <c r="A99" s="6" t="s">
        <v>105</v>
      </c>
      <c r="B99" s="165">
        <v>533</v>
      </c>
      <c r="C99" s="165">
        <v>918</v>
      </c>
      <c r="D99" s="165">
        <v>345</v>
      </c>
    </row>
    <row r="100" spans="1:4" x14ac:dyDescent="0.3">
      <c r="A100" s="6" t="s">
        <v>106</v>
      </c>
      <c r="B100" s="165">
        <v>2325</v>
      </c>
      <c r="C100" s="165">
        <v>4458</v>
      </c>
      <c r="D100" s="165">
        <v>1376</v>
      </c>
    </row>
    <row r="101" spans="1:4" x14ac:dyDescent="0.3">
      <c r="A101" s="6" t="s">
        <v>107</v>
      </c>
      <c r="B101" s="165">
        <v>210</v>
      </c>
      <c r="C101" s="165">
        <v>456</v>
      </c>
      <c r="D101" s="165">
        <v>209</v>
      </c>
    </row>
    <row r="102" spans="1:4" x14ac:dyDescent="0.3">
      <c r="A102" s="6" t="s">
        <v>108</v>
      </c>
      <c r="B102" s="165">
        <v>1027</v>
      </c>
      <c r="C102" s="165">
        <v>1752</v>
      </c>
      <c r="D102" s="165">
        <v>511</v>
      </c>
    </row>
    <row r="103" spans="1:4" x14ac:dyDescent="0.3">
      <c r="A103" s="6" t="s">
        <v>109</v>
      </c>
      <c r="B103" s="165">
        <v>362</v>
      </c>
      <c r="C103" s="165">
        <v>385</v>
      </c>
      <c r="D103" s="165">
        <v>416</v>
      </c>
    </row>
    <row r="104" spans="1:4" x14ac:dyDescent="0.3">
      <c r="A104" s="6" t="s">
        <v>110</v>
      </c>
      <c r="B104" s="165">
        <v>229</v>
      </c>
      <c r="C104" s="165">
        <v>316</v>
      </c>
      <c r="D104" s="165">
        <v>290</v>
      </c>
    </row>
    <row r="105" spans="1:4" x14ac:dyDescent="0.3">
      <c r="A105" s="6" t="s">
        <v>111</v>
      </c>
      <c r="B105" s="165">
        <v>348</v>
      </c>
      <c r="C105" s="165">
        <v>502</v>
      </c>
      <c r="D105" s="165">
        <v>364</v>
      </c>
    </row>
    <row r="106" spans="1:4" x14ac:dyDescent="0.3">
      <c r="A106" s="6" t="s">
        <v>112</v>
      </c>
      <c r="B106" s="165">
        <v>1576</v>
      </c>
      <c r="C106" s="165">
        <v>4514</v>
      </c>
      <c r="D106" s="165">
        <v>977</v>
      </c>
    </row>
    <row r="107" spans="1:4" x14ac:dyDescent="0.3">
      <c r="A107" s="6" t="s">
        <v>113</v>
      </c>
      <c r="B107" s="165">
        <v>979</v>
      </c>
      <c r="C107" s="165">
        <v>1995</v>
      </c>
      <c r="D107" s="165">
        <v>660</v>
      </c>
    </row>
    <row r="108" spans="1:4" x14ac:dyDescent="0.3">
      <c r="A108" s="6" t="s">
        <v>114</v>
      </c>
      <c r="B108" s="165">
        <v>3051</v>
      </c>
      <c r="C108" s="165">
        <v>5900</v>
      </c>
      <c r="D108" s="165">
        <v>2424</v>
      </c>
    </row>
    <row r="109" spans="1:4" x14ac:dyDescent="0.3">
      <c r="A109" s="6" t="s">
        <v>115</v>
      </c>
      <c r="B109" s="165">
        <v>1608</v>
      </c>
      <c r="C109" s="165">
        <v>3793</v>
      </c>
      <c r="D109" s="165">
        <v>1265</v>
      </c>
    </row>
    <row r="110" spans="1:4" x14ac:dyDescent="0.3">
      <c r="A110" s="6" t="s">
        <v>116</v>
      </c>
      <c r="B110" s="165">
        <v>234</v>
      </c>
      <c r="C110" s="165">
        <v>457</v>
      </c>
      <c r="D110" s="165">
        <v>225</v>
      </c>
    </row>
    <row r="111" spans="1:4" x14ac:dyDescent="0.3">
      <c r="A111" s="6" t="s">
        <v>117</v>
      </c>
      <c r="B111" s="165">
        <v>85</v>
      </c>
      <c r="C111" s="165">
        <v>133</v>
      </c>
      <c r="D111" s="165">
        <v>62</v>
      </c>
    </row>
    <row r="112" spans="1:4" x14ac:dyDescent="0.3">
      <c r="A112" s="6" t="s">
        <v>118</v>
      </c>
      <c r="B112" s="165">
        <v>110</v>
      </c>
      <c r="C112" s="165">
        <v>212</v>
      </c>
      <c r="D112" s="165">
        <v>155</v>
      </c>
    </row>
    <row r="113" spans="1:4" x14ac:dyDescent="0.3">
      <c r="A113" s="6" t="s">
        <v>119</v>
      </c>
      <c r="B113" s="165">
        <v>220</v>
      </c>
      <c r="C113" s="165">
        <v>246</v>
      </c>
      <c r="D113" s="165">
        <v>105</v>
      </c>
    </row>
    <row r="114" spans="1:4" x14ac:dyDescent="0.3">
      <c r="A114" s="6" t="s">
        <v>120</v>
      </c>
      <c r="B114" s="165">
        <v>12866</v>
      </c>
      <c r="C114" s="165">
        <v>19948</v>
      </c>
      <c r="D114" s="165">
        <v>7754</v>
      </c>
    </row>
    <row r="115" spans="1:4" x14ac:dyDescent="0.3">
      <c r="A115" s="6" t="s">
        <v>121</v>
      </c>
      <c r="B115" s="165">
        <v>317</v>
      </c>
      <c r="C115" s="165">
        <v>607</v>
      </c>
      <c r="D115" s="165">
        <v>330</v>
      </c>
    </row>
    <row r="116" spans="1:4" x14ac:dyDescent="0.3">
      <c r="A116" s="6" t="s">
        <v>122</v>
      </c>
      <c r="B116" s="165">
        <v>717</v>
      </c>
      <c r="C116" s="165">
        <v>1116</v>
      </c>
      <c r="D116" s="165">
        <v>745</v>
      </c>
    </row>
    <row r="117" spans="1:4" x14ac:dyDescent="0.3">
      <c r="A117" s="6" t="s">
        <v>123</v>
      </c>
      <c r="B117" s="165">
        <v>137</v>
      </c>
      <c r="C117" s="165">
        <v>194</v>
      </c>
      <c r="D117" s="165">
        <v>126</v>
      </c>
    </row>
    <row r="118" spans="1:4" x14ac:dyDescent="0.3">
      <c r="A118" s="6" t="s">
        <v>124</v>
      </c>
      <c r="B118" s="165">
        <v>87</v>
      </c>
      <c r="C118" s="165">
        <v>202</v>
      </c>
      <c r="D118" s="165">
        <v>35</v>
      </c>
    </row>
    <row r="119" spans="1:4" x14ac:dyDescent="0.3">
      <c r="A119" s="6" t="s">
        <v>125</v>
      </c>
      <c r="B119" s="165">
        <v>587</v>
      </c>
      <c r="C119" s="165">
        <v>915</v>
      </c>
      <c r="D119" s="165">
        <v>127</v>
      </c>
    </row>
    <row r="120" spans="1:4" x14ac:dyDescent="0.3">
      <c r="A120" s="6" t="s">
        <v>126</v>
      </c>
      <c r="B120" s="165">
        <v>376</v>
      </c>
      <c r="C120" s="165">
        <v>971</v>
      </c>
      <c r="D120" s="165">
        <v>251</v>
      </c>
    </row>
    <row r="121" spans="1:4" x14ac:dyDescent="0.3">
      <c r="A121" s="6" t="s">
        <v>127</v>
      </c>
      <c r="B121" s="165">
        <v>327</v>
      </c>
      <c r="C121" s="165">
        <v>611</v>
      </c>
      <c r="D121" s="165">
        <v>368</v>
      </c>
    </row>
    <row r="122" spans="1:4" x14ac:dyDescent="0.3">
      <c r="A122" s="6" t="s">
        <v>128</v>
      </c>
      <c r="B122" s="165">
        <v>46</v>
      </c>
      <c r="C122" s="165">
        <v>1240</v>
      </c>
      <c r="D122" s="165">
        <v>126</v>
      </c>
    </row>
    <row r="123" spans="1:4" x14ac:dyDescent="0.3">
      <c r="A123" s="6" t="s">
        <v>129</v>
      </c>
      <c r="B123" s="165">
        <v>158</v>
      </c>
      <c r="C123" s="165">
        <v>307</v>
      </c>
      <c r="D123" s="165">
        <v>104</v>
      </c>
    </row>
    <row r="124" spans="1:4" x14ac:dyDescent="0.3">
      <c r="A124" s="6" t="s">
        <v>130</v>
      </c>
      <c r="B124" s="165">
        <v>118</v>
      </c>
      <c r="C124" s="165">
        <v>249</v>
      </c>
      <c r="D124" s="165">
        <v>149</v>
      </c>
    </row>
    <row r="125" spans="1:4" x14ac:dyDescent="0.3">
      <c r="A125" s="6" t="s">
        <v>131</v>
      </c>
      <c r="B125" s="165">
        <v>417</v>
      </c>
      <c r="C125" s="165">
        <v>959</v>
      </c>
      <c r="D125" s="165">
        <v>492</v>
      </c>
    </row>
    <row r="126" spans="1:4" x14ac:dyDescent="0.3">
      <c r="A126" s="6" t="s">
        <v>132</v>
      </c>
      <c r="B126" s="165">
        <v>334</v>
      </c>
      <c r="C126" s="165">
        <v>913</v>
      </c>
      <c r="D126" s="165">
        <v>334</v>
      </c>
    </row>
    <row r="127" spans="1:4" x14ac:dyDescent="0.3">
      <c r="A127" s="6" t="s">
        <v>133</v>
      </c>
      <c r="B127" s="165">
        <v>1293</v>
      </c>
      <c r="C127" s="165">
        <v>2311</v>
      </c>
      <c r="D127" s="165">
        <v>1374</v>
      </c>
    </row>
    <row r="128" spans="1:4" x14ac:dyDescent="0.3">
      <c r="A128" s="6" t="s">
        <v>134</v>
      </c>
      <c r="B128" s="165">
        <v>59</v>
      </c>
      <c r="C128" s="165">
        <v>107</v>
      </c>
      <c r="D128" s="165">
        <v>45</v>
      </c>
    </row>
    <row r="129" spans="1:4" x14ac:dyDescent="0.3">
      <c r="A129" s="6" t="s">
        <v>135</v>
      </c>
      <c r="B129" s="165">
        <v>292</v>
      </c>
      <c r="C129" s="165">
        <v>457</v>
      </c>
      <c r="D129" s="165">
        <v>314</v>
      </c>
    </row>
    <row r="130" spans="1:4" x14ac:dyDescent="0.3">
      <c r="A130" s="6" t="s">
        <v>136</v>
      </c>
      <c r="B130" s="165">
        <v>8526</v>
      </c>
      <c r="C130" s="165">
        <v>14880</v>
      </c>
      <c r="D130" s="165">
        <v>2353</v>
      </c>
    </row>
    <row r="131" spans="1:4" x14ac:dyDescent="0.3">
      <c r="A131" s="6" t="s">
        <v>137</v>
      </c>
      <c r="B131" s="165">
        <v>402</v>
      </c>
      <c r="C131" s="165">
        <v>1005</v>
      </c>
      <c r="D131" s="165">
        <v>475</v>
      </c>
    </row>
    <row r="132" spans="1:4" x14ac:dyDescent="0.3">
      <c r="A132" s="6" t="s">
        <v>138</v>
      </c>
      <c r="B132" s="165">
        <v>6120</v>
      </c>
      <c r="C132" s="165">
        <v>11865</v>
      </c>
      <c r="D132" s="165">
        <v>4548</v>
      </c>
    </row>
    <row r="133" spans="1:4" x14ac:dyDescent="0.3">
      <c r="A133" s="6" t="s">
        <v>139</v>
      </c>
      <c r="B133" s="165">
        <v>2170</v>
      </c>
      <c r="C133" s="165">
        <v>3934</v>
      </c>
      <c r="D133" s="165">
        <v>2568</v>
      </c>
    </row>
    <row r="134" spans="1:4" x14ac:dyDescent="0.3">
      <c r="A134" s="6" t="s">
        <v>140</v>
      </c>
      <c r="B134" s="165">
        <v>483</v>
      </c>
      <c r="C134" s="165">
        <v>531</v>
      </c>
      <c r="D134" s="165">
        <v>249</v>
      </c>
    </row>
    <row r="135" spans="1:4" x14ac:dyDescent="0.3">
      <c r="A135" s="6" t="s">
        <v>141</v>
      </c>
      <c r="B135" s="165">
        <v>215</v>
      </c>
      <c r="C135" s="165">
        <v>360</v>
      </c>
      <c r="D135" s="165">
        <v>238</v>
      </c>
    </row>
    <row r="136" spans="1:4" x14ac:dyDescent="0.3">
      <c r="A136" s="6" t="s">
        <v>142</v>
      </c>
      <c r="B136" s="165">
        <v>83</v>
      </c>
      <c r="C136" s="165">
        <v>143</v>
      </c>
      <c r="D136" s="165">
        <v>82</v>
      </c>
    </row>
    <row r="137" spans="1:4" x14ac:dyDescent="0.3">
      <c r="A137" s="6" t="s">
        <v>143</v>
      </c>
      <c r="B137" s="165">
        <v>356</v>
      </c>
      <c r="C137" s="165">
        <v>677</v>
      </c>
      <c r="D137" s="165">
        <v>257</v>
      </c>
    </row>
    <row r="138" spans="1:4" x14ac:dyDescent="0.3">
      <c r="A138" s="6" t="s">
        <v>144</v>
      </c>
      <c r="B138" s="165">
        <v>289</v>
      </c>
      <c r="C138" s="165">
        <v>465</v>
      </c>
      <c r="D138" s="165">
        <v>304</v>
      </c>
    </row>
    <row r="139" spans="1:4" x14ac:dyDescent="0.3">
      <c r="A139" s="6" t="s">
        <v>145</v>
      </c>
      <c r="B139" s="165">
        <v>141</v>
      </c>
      <c r="C139" s="165">
        <v>231</v>
      </c>
      <c r="D139" s="165">
        <v>101</v>
      </c>
    </row>
    <row r="140" spans="1:4" x14ac:dyDescent="0.3">
      <c r="A140" s="6" t="s">
        <v>146</v>
      </c>
      <c r="B140" s="165">
        <v>893</v>
      </c>
      <c r="C140" s="165">
        <v>1502</v>
      </c>
      <c r="D140" s="165">
        <v>856</v>
      </c>
    </row>
    <row r="141" spans="1:4" x14ac:dyDescent="0.3">
      <c r="A141" s="6" t="s">
        <v>147</v>
      </c>
      <c r="B141" s="165">
        <v>610</v>
      </c>
      <c r="C141" s="165">
        <v>970</v>
      </c>
      <c r="D141" s="165">
        <v>424</v>
      </c>
    </row>
    <row r="142" spans="1:4" x14ac:dyDescent="0.3">
      <c r="A142" s="6" t="s">
        <v>148</v>
      </c>
      <c r="B142" s="165">
        <v>498</v>
      </c>
      <c r="C142" s="165">
        <v>928</v>
      </c>
      <c r="D142" s="165">
        <v>531</v>
      </c>
    </row>
    <row r="143" spans="1:4" x14ac:dyDescent="0.3">
      <c r="A143" s="6" t="s">
        <v>149</v>
      </c>
      <c r="B143" s="165">
        <v>38</v>
      </c>
      <c r="C143" s="165">
        <v>127</v>
      </c>
      <c r="D143" s="165">
        <v>51</v>
      </c>
    </row>
    <row r="144" spans="1:4" x14ac:dyDescent="0.3">
      <c r="A144" s="6" t="s">
        <v>150</v>
      </c>
      <c r="B144" s="165">
        <v>428</v>
      </c>
      <c r="C144" s="165">
        <v>631</v>
      </c>
      <c r="D144" s="165">
        <v>477</v>
      </c>
    </row>
    <row r="145" spans="1:4" x14ac:dyDescent="0.3">
      <c r="A145" s="6" t="s">
        <v>151</v>
      </c>
      <c r="B145" s="165">
        <v>57</v>
      </c>
      <c r="C145" s="165">
        <v>126</v>
      </c>
      <c r="D145" s="165">
        <v>31</v>
      </c>
    </row>
    <row r="146" spans="1:4" x14ac:dyDescent="0.3">
      <c r="A146" s="6" t="s">
        <v>152</v>
      </c>
      <c r="B146" s="165">
        <v>983</v>
      </c>
      <c r="C146" s="165">
        <v>1383</v>
      </c>
      <c r="D146" s="165">
        <v>875</v>
      </c>
    </row>
    <row r="147" spans="1:4" x14ac:dyDescent="0.3">
      <c r="A147" s="6" t="s">
        <v>153</v>
      </c>
      <c r="B147" s="165">
        <v>349</v>
      </c>
      <c r="C147" s="165">
        <v>692</v>
      </c>
      <c r="D147" s="165">
        <v>194</v>
      </c>
    </row>
    <row r="148" spans="1:4" x14ac:dyDescent="0.3">
      <c r="A148" s="6" t="s">
        <v>154</v>
      </c>
      <c r="B148" s="165">
        <v>126</v>
      </c>
      <c r="C148" s="165">
        <v>248</v>
      </c>
      <c r="D148" s="165">
        <v>154</v>
      </c>
    </row>
    <row r="149" spans="1:4" x14ac:dyDescent="0.3">
      <c r="A149" s="6" t="s">
        <v>155</v>
      </c>
      <c r="B149" s="165">
        <v>362</v>
      </c>
      <c r="C149" s="165">
        <v>580</v>
      </c>
      <c r="D149" s="165">
        <v>409</v>
      </c>
    </row>
    <row r="150" spans="1:4" x14ac:dyDescent="0.3">
      <c r="A150" s="6" t="s">
        <v>156</v>
      </c>
      <c r="B150" s="165">
        <v>38305</v>
      </c>
      <c r="C150" s="165">
        <v>77016</v>
      </c>
      <c r="D150" s="165">
        <v>26973</v>
      </c>
    </row>
    <row r="151" spans="1:4" x14ac:dyDescent="0.3">
      <c r="A151" s="6" t="s">
        <v>157</v>
      </c>
      <c r="B151" s="165">
        <v>2004</v>
      </c>
      <c r="C151" s="165">
        <v>2866</v>
      </c>
      <c r="D151" s="165">
        <v>1220</v>
      </c>
    </row>
    <row r="152" spans="1:4" x14ac:dyDescent="0.3">
      <c r="A152" s="6" t="s">
        <v>158</v>
      </c>
      <c r="B152" s="165">
        <v>140</v>
      </c>
      <c r="C152" s="165">
        <v>247</v>
      </c>
      <c r="D152" s="165">
        <v>135</v>
      </c>
    </row>
    <row r="153" spans="1:4" x14ac:dyDescent="0.3">
      <c r="A153" s="6" t="s">
        <v>159</v>
      </c>
      <c r="B153" s="165">
        <v>18916</v>
      </c>
      <c r="C153" s="165">
        <v>62115</v>
      </c>
      <c r="D153" s="165">
        <v>24004</v>
      </c>
    </row>
    <row r="154" spans="1:4" x14ac:dyDescent="0.3">
      <c r="A154" s="6" t="s">
        <v>160</v>
      </c>
      <c r="B154" s="165">
        <v>9295</v>
      </c>
      <c r="C154" s="165">
        <v>17801</v>
      </c>
      <c r="D154" s="165">
        <v>8617</v>
      </c>
    </row>
    <row r="155" spans="1:4" x14ac:dyDescent="0.3">
      <c r="A155" s="6" t="s">
        <v>161</v>
      </c>
      <c r="B155" s="165">
        <v>404</v>
      </c>
      <c r="C155" s="165">
        <v>363</v>
      </c>
      <c r="D155" s="165">
        <v>327</v>
      </c>
    </row>
    <row r="156" spans="1:4" x14ac:dyDescent="0.3">
      <c r="A156" s="6" t="s">
        <v>162</v>
      </c>
      <c r="B156" s="165">
        <v>3016</v>
      </c>
      <c r="C156" s="165">
        <v>4321</v>
      </c>
      <c r="D156" s="165">
        <v>2084</v>
      </c>
    </row>
    <row r="157" spans="1:4" x14ac:dyDescent="0.3">
      <c r="A157" s="6" t="s">
        <v>163</v>
      </c>
      <c r="B157" s="165">
        <v>284</v>
      </c>
      <c r="C157" s="165">
        <v>314</v>
      </c>
      <c r="D157" s="165">
        <v>230</v>
      </c>
    </row>
    <row r="158" spans="1:4" x14ac:dyDescent="0.3">
      <c r="A158" s="6" t="s">
        <v>164</v>
      </c>
      <c r="B158" s="165">
        <v>2050</v>
      </c>
      <c r="C158" s="165">
        <v>4155</v>
      </c>
      <c r="D158" s="165">
        <v>1339</v>
      </c>
    </row>
    <row r="159" spans="1:4" x14ac:dyDescent="0.3">
      <c r="A159" s="6" t="s">
        <v>165</v>
      </c>
      <c r="B159" s="165">
        <v>10106</v>
      </c>
      <c r="C159" s="165">
        <v>17755</v>
      </c>
      <c r="D159" s="165">
        <v>4859</v>
      </c>
    </row>
    <row r="160" spans="1:4" x14ac:dyDescent="0.3">
      <c r="A160" s="6" t="s">
        <v>166</v>
      </c>
      <c r="B160" s="165">
        <v>227</v>
      </c>
      <c r="C160" s="165">
        <v>430</v>
      </c>
      <c r="D160" s="165">
        <v>187</v>
      </c>
    </row>
    <row r="161" spans="1:4" x14ac:dyDescent="0.3">
      <c r="A161" s="6" t="s">
        <v>167</v>
      </c>
      <c r="B161" s="165">
        <v>8268</v>
      </c>
      <c r="C161" s="165">
        <v>17041</v>
      </c>
      <c r="D161" s="165">
        <v>4830</v>
      </c>
    </row>
    <row r="162" spans="1:4" x14ac:dyDescent="0.3">
      <c r="A162" s="6" t="s">
        <v>168</v>
      </c>
      <c r="B162" s="165">
        <v>5618</v>
      </c>
      <c r="C162" s="165">
        <v>14373</v>
      </c>
      <c r="D162" s="165">
        <v>4375</v>
      </c>
    </row>
    <row r="163" spans="1:4" x14ac:dyDescent="0.3">
      <c r="A163" s="6" t="s">
        <v>169</v>
      </c>
      <c r="B163" s="165">
        <v>824</v>
      </c>
      <c r="C163" s="165">
        <v>1684</v>
      </c>
      <c r="D163" s="165">
        <v>718</v>
      </c>
    </row>
    <row r="164" spans="1:4" x14ac:dyDescent="0.3">
      <c r="A164" s="6" t="s">
        <v>170</v>
      </c>
      <c r="B164" s="165">
        <v>104</v>
      </c>
      <c r="C164" s="165">
        <v>190</v>
      </c>
      <c r="D164" s="165">
        <v>109</v>
      </c>
    </row>
    <row r="165" spans="1:4" x14ac:dyDescent="0.3">
      <c r="A165" s="6" t="s">
        <v>171</v>
      </c>
      <c r="B165" s="165">
        <v>250</v>
      </c>
      <c r="C165" s="165">
        <v>553</v>
      </c>
      <c r="D165" s="165">
        <v>346</v>
      </c>
    </row>
    <row r="166" spans="1:4" x14ac:dyDescent="0.3">
      <c r="A166" s="6" t="s">
        <v>172</v>
      </c>
      <c r="B166" s="165">
        <v>10</v>
      </c>
      <c r="C166" s="165">
        <v>19</v>
      </c>
      <c r="D166" s="165">
        <v>10</v>
      </c>
    </row>
    <row r="167" spans="1:4" x14ac:dyDescent="0.3">
      <c r="A167" s="6" t="s">
        <v>173</v>
      </c>
      <c r="B167" s="165">
        <v>1984</v>
      </c>
      <c r="C167" s="165">
        <v>3499</v>
      </c>
      <c r="D167" s="165">
        <v>1529</v>
      </c>
    </row>
    <row r="168" spans="1:4" x14ac:dyDescent="0.3">
      <c r="A168" s="6" t="s">
        <v>174</v>
      </c>
      <c r="B168" s="165">
        <v>355</v>
      </c>
      <c r="C168" s="165">
        <v>705</v>
      </c>
      <c r="D168" s="165">
        <v>493</v>
      </c>
    </row>
    <row r="169" spans="1:4" x14ac:dyDescent="0.3">
      <c r="A169" s="6" t="s">
        <v>175</v>
      </c>
      <c r="B169" s="165">
        <v>187</v>
      </c>
      <c r="C169" s="165">
        <v>391</v>
      </c>
      <c r="D169" s="165">
        <v>177</v>
      </c>
    </row>
    <row r="170" spans="1:4" x14ac:dyDescent="0.3">
      <c r="A170" s="6" t="s">
        <v>176</v>
      </c>
      <c r="B170" s="165">
        <v>353</v>
      </c>
      <c r="C170" s="165">
        <v>656</v>
      </c>
      <c r="D170" s="165">
        <v>276</v>
      </c>
    </row>
    <row r="171" spans="1:4" x14ac:dyDescent="0.3">
      <c r="A171" s="6" t="s">
        <v>177</v>
      </c>
      <c r="B171" s="165">
        <v>2835</v>
      </c>
      <c r="C171" s="165">
        <v>5323</v>
      </c>
      <c r="D171" s="165">
        <v>2679</v>
      </c>
    </row>
    <row r="172" spans="1:4" x14ac:dyDescent="0.3">
      <c r="A172" s="6" t="s">
        <v>178</v>
      </c>
      <c r="B172" s="165">
        <v>546</v>
      </c>
      <c r="C172" s="165">
        <v>818</v>
      </c>
      <c r="D172" s="165">
        <v>285</v>
      </c>
    </row>
    <row r="173" spans="1:4" x14ac:dyDescent="0.3">
      <c r="A173" s="6" t="s">
        <v>179</v>
      </c>
      <c r="B173" s="165">
        <v>56</v>
      </c>
      <c r="C173" s="165">
        <v>117</v>
      </c>
      <c r="D173" s="165">
        <v>80</v>
      </c>
    </row>
    <row r="174" spans="1:4" x14ac:dyDescent="0.3">
      <c r="A174" s="6" t="s">
        <v>180</v>
      </c>
      <c r="B174" s="165">
        <v>74</v>
      </c>
      <c r="C174" s="165">
        <v>135</v>
      </c>
      <c r="D174" s="165">
        <v>90</v>
      </c>
    </row>
    <row r="175" spans="1:4" x14ac:dyDescent="0.3">
      <c r="A175" s="6" t="s">
        <v>181</v>
      </c>
      <c r="B175" s="165">
        <v>1117</v>
      </c>
      <c r="C175" s="165">
        <v>1323</v>
      </c>
      <c r="D175" s="165">
        <v>611</v>
      </c>
    </row>
    <row r="176" spans="1:4" x14ac:dyDescent="0.3">
      <c r="A176" s="6" t="s">
        <v>182</v>
      </c>
      <c r="B176" s="165">
        <v>1495</v>
      </c>
      <c r="C176" s="165">
        <v>2594</v>
      </c>
      <c r="D176" s="165">
        <v>1448</v>
      </c>
    </row>
    <row r="177" spans="1:4" x14ac:dyDescent="0.3">
      <c r="A177" s="6" t="s">
        <v>183</v>
      </c>
      <c r="B177" s="165">
        <v>437</v>
      </c>
      <c r="C177" s="165">
        <v>739</v>
      </c>
      <c r="D177" s="165">
        <v>415</v>
      </c>
    </row>
    <row r="178" spans="1:4" x14ac:dyDescent="0.3">
      <c r="A178" s="6" t="s">
        <v>184</v>
      </c>
      <c r="B178" s="165">
        <v>262</v>
      </c>
      <c r="C178" s="165">
        <v>274</v>
      </c>
      <c r="D178" s="165">
        <v>143</v>
      </c>
    </row>
    <row r="179" spans="1:4" x14ac:dyDescent="0.3">
      <c r="A179" s="6" t="s">
        <v>185</v>
      </c>
      <c r="B179" s="165">
        <v>526</v>
      </c>
      <c r="C179" s="165">
        <v>1319</v>
      </c>
      <c r="D179" s="165">
        <v>687</v>
      </c>
    </row>
    <row r="180" spans="1:4" x14ac:dyDescent="0.3">
      <c r="A180" s="6" t="s">
        <v>186</v>
      </c>
      <c r="B180" s="165">
        <v>2852</v>
      </c>
      <c r="C180" s="165">
        <v>6082</v>
      </c>
      <c r="D180" s="165">
        <v>2850</v>
      </c>
    </row>
    <row r="181" spans="1:4" x14ac:dyDescent="0.3">
      <c r="A181" s="6" t="s">
        <v>187</v>
      </c>
      <c r="B181" s="165">
        <v>486</v>
      </c>
      <c r="C181" s="165">
        <v>705</v>
      </c>
      <c r="D181" s="165">
        <v>324</v>
      </c>
    </row>
    <row r="182" spans="1:4" x14ac:dyDescent="0.3">
      <c r="A182" s="6" t="s">
        <v>188</v>
      </c>
      <c r="B182" s="165">
        <v>73</v>
      </c>
      <c r="C182" s="165">
        <v>137</v>
      </c>
      <c r="D182" s="165">
        <v>71</v>
      </c>
    </row>
    <row r="183" spans="1:4" x14ac:dyDescent="0.3">
      <c r="A183" s="6" t="s">
        <v>189</v>
      </c>
      <c r="B183" s="165">
        <v>116</v>
      </c>
      <c r="C183" s="165">
        <v>217</v>
      </c>
      <c r="D183" s="165">
        <v>129</v>
      </c>
    </row>
    <row r="184" spans="1:4" x14ac:dyDescent="0.3">
      <c r="A184" s="6" t="s">
        <v>190</v>
      </c>
      <c r="B184" s="165">
        <v>821</v>
      </c>
      <c r="C184" s="165">
        <v>1330</v>
      </c>
      <c r="D184" s="165">
        <v>812</v>
      </c>
    </row>
    <row r="185" spans="1:4" x14ac:dyDescent="0.3">
      <c r="A185" s="6" t="s">
        <v>191</v>
      </c>
      <c r="B185" s="165">
        <v>227</v>
      </c>
      <c r="C185" s="165">
        <v>271</v>
      </c>
      <c r="D185" s="165">
        <v>142</v>
      </c>
    </row>
    <row r="186" spans="1:4" x14ac:dyDescent="0.3">
      <c r="A186" s="6" t="s">
        <v>192</v>
      </c>
      <c r="B186" s="165">
        <v>1194</v>
      </c>
      <c r="C186" s="165">
        <v>1928</v>
      </c>
      <c r="D186" s="165">
        <v>1346</v>
      </c>
    </row>
    <row r="187" spans="1:4" x14ac:dyDescent="0.3">
      <c r="A187" s="6" t="s">
        <v>193</v>
      </c>
      <c r="B187" s="165">
        <v>483</v>
      </c>
      <c r="C187" s="165">
        <v>917</v>
      </c>
      <c r="D187" s="165">
        <v>526</v>
      </c>
    </row>
    <row r="188" spans="1:4" x14ac:dyDescent="0.3">
      <c r="A188" s="6" t="s">
        <v>194</v>
      </c>
      <c r="B188" s="165">
        <v>3674</v>
      </c>
      <c r="C188" s="165">
        <v>6635</v>
      </c>
      <c r="D188" s="165">
        <v>3124</v>
      </c>
    </row>
    <row r="189" spans="1:4" x14ac:dyDescent="0.3">
      <c r="A189" s="6" t="s">
        <v>195</v>
      </c>
      <c r="B189" s="165">
        <v>114</v>
      </c>
      <c r="C189" s="165">
        <v>325</v>
      </c>
      <c r="D189" s="165">
        <v>53</v>
      </c>
    </row>
    <row r="190" spans="1:4" x14ac:dyDescent="0.3">
      <c r="A190" s="6" t="s">
        <v>196</v>
      </c>
      <c r="B190" s="165">
        <v>5120</v>
      </c>
      <c r="C190" s="165">
        <v>9558</v>
      </c>
      <c r="D190" s="165">
        <v>3758</v>
      </c>
    </row>
    <row r="191" spans="1:4" x14ac:dyDescent="0.3">
      <c r="A191" s="6" t="s">
        <v>197</v>
      </c>
      <c r="B191" s="165">
        <v>157</v>
      </c>
      <c r="C191" s="165">
        <v>324</v>
      </c>
      <c r="D191" s="165">
        <v>86</v>
      </c>
    </row>
    <row r="192" spans="1:4" x14ac:dyDescent="0.3">
      <c r="A192" s="6" t="s">
        <v>198</v>
      </c>
      <c r="B192" s="165">
        <v>3299</v>
      </c>
      <c r="C192" s="165">
        <v>5616</v>
      </c>
      <c r="D192" s="165">
        <v>2861</v>
      </c>
    </row>
    <row r="193" spans="1:4" x14ac:dyDescent="0.3">
      <c r="A193" s="6" t="s">
        <v>199</v>
      </c>
      <c r="B193" s="165">
        <v>53</v>
      </c>
      <c r="C193" s="165">
        <v>162</v>
      </c>
      <c r="D193" s="165">
        <v>56</v>
      </c>
    </row>
    <row r="194" spans="1:4" x14ac:dyDescent="0.3">
      <c r="A194" s="6" t="s">
        <v>200</v>
      </c>
      <c r="B194" s="165">
        <v>403</v>
      </c>
      <c r="C194" s="165">
        <v>676</v>
      </c>
      <c r="D194" s="165">
        <v>457</v>
      </c>
    </row>
    <row r="195" spans="1:4" x14ac:dyDescent="0.3">
      <c r="A195" s="6" t="s">
        <v>201</v>
      </c>
      <c r="B195" s="165">
        <v>76</v>
      </c>
      <c r="C195" s="165">
        <v>96</v>
      </c>
      <c r="D195" s="165">
        <v>25</v>
      </c>
    </row>
    <row r="196" spans="1:4" x14ac:dyDescent="0.3">
      <c r="A196" s="6" t="s">
        <v>202</v>
      </c>
      <c r="B196" s="165">
        <v>403</v>
      </c>
      <c r="C196" s="165">
        <v>483</v>
      </c>
      <c r="D196" s="165">
        <v>216</v>
      </c>
    </row>
    <row r="197" spans="1:4" x14ac:dyDescent="0.3">
      <c r="A197" s="6" t="s">
        <v>203</v>
      </c>
      <c r="B197" s="165">
        <v>1624</v>
      </c>
      <c r="C197" s="165">
        <v>2603</v>
      </c>
      <c r="D197" s="165">
        <v>1229</v>
      </c>
    </row>
    <row r="198" spans="1:4" x14ac:dyDescent="0.3">
      <c r="A198" s="6" t="s">
        <v>204</v>
      </c>
      <c r="B198" s="165">
        <v>429</v>
      </c>
      <c r="C198" s="165">
        <v>799</v>
      </c>
      <c r="D198" s="165">
        <v>339</v>
      </c>
    </row>
    <row r="199" spans="1:4" x14ac:dyDescent="0.3">
      <c r="A199" s="6" t="s">
        <v>205</v>
      </c>
      <c r="B199" s="165">
        <v>58</v>
      </c>
      <c r="C199" s="165">
        <v>154</v>
      </c>
      <c r="D199" s="165">
        <v>65</v>
      </c>
    </row>
    <row r="200" spans="1:4" x14ac:dyDescent="0.3">
      <c r="A200" s="6" t="s">
        <v>206</v>
      </c>
      <c r="B200" s="165">
        <v>1057</v>
      </c>
      <c r="C200" s="165">
        <v>1359</v>
      </c>
      <c r="D200" s="165">
        <v>813</v>
      </c>
    </row>
    <row r="201" spans="1:4" x14ac:dyDescent="0.3">
      <c r="A201" s="6" t="s">
        <v>207</v>
      </c>
      <c r="B201" s="165">
        <v>1463</v>
      </c>
      <c r="C201" s="165">
        <v>3602</v>
      </c>
      <c r="D201" s="165">
        <v>967</v>
      </c>
    </row>
    <row r="202" spans="1:4" x14ac:dyDescent="0.3">
      <c r="A202" s="6" t="s">
        <v>208</v>
      </c>
      <c r="B202" s="165">
        <v>6227</v>
      </c>
      <c r="C202" s="165">
        <v>8828</v>
      </c>
      <c r="D202" s="165">
        <v>2031</v>
      </c>
    </row>
    <row r="203" spans="1:4" x14ac:dyDescent="0.3">
      <c r="A203" s="6" t="s">
        <v>209</v>
      </c>
      <c r="B203" s="165">
        <v>1663</v>
      </c>
      <c r="C203" s="165">
        <v>3018</v>
      </c>
      <c r="D203" s="165">
        <v>1289</v>
      </c>
    </row>
    <row r="204" spans="1:4" x14ac:dyDescent="0.3">
      <c r="A204" s="6" t="s">
        <v>210</v>
      </c>
      <c r="B204" s="165">
        <v>65</v>
      </c>
      <c r="C204" s="165">
        <v>115</v>
      </c>
      <c r="D204" s="165">
        <v>43</v>
      </c>
    </row>
    <row r="205" spans="1:4" x14ac:dyDescent="0.3">
      <c r="A205" s="6" t="s">
        <v>211</v>
      </c>
      <c r="B205" s="165">
        <v>1243</v>
      </c>
      <c r="C205" s="165">
        <v>1798</v>
      </c>
      <c r="D205" s="165">
        <v>282</v>
      </c>
    </row>
    <row r="206" spans="1:4" x14ac:dyDescent="0.3">
      <c r="A206" s="6" t="s">
        <v>212</v>
      </c>
      <c r="B206" s="165">
        <v>14028</v>
      </c>
      <c r="C206" s="165">
        <v>32770</v>
      </c>
      <c r="D206" s="165">
        <v>6407</v>
      </c>
    </row>
    <row r="207" spans="1:4" x14ac:dyDescent="0.3">
      <c r="A207" s="6" t="s">
        <v>213</v>
      </c>
      <c r="B207" s="165">
        <v>121</v>
      </c>
      <c r="C207" s="165">
        <v>285</v>
      </c>
      <c r="D207" s="165">
        <v>124</v>
      </c>
    </row>
    <row r="208" spans="1:4" x14ac:dyDescent="0.3">
      <c r="A208" s="6" t="s">
        <v>214</v>
      </c>
      <c r="B208" s="165">
        <v>254</v>
      </c>
      <c r="C208" s="165">
        <v>400</v>
      </c>
      <c r="D208" s="165">
        <v>152</v>
      </c>
    </row>
    <row r="209" spans="1:4" x14ac:dyDescent="0.3">
      <c r="A209" s="6" t="s">
        <v>215</v>
      </c>
      <c r="B209" s="165">
        <v>119</v>
      </c>
      <c r="C209" s="165">
        <v>196</v>
      </c>
      <c r="D209" s="165">
        <v>71</v>
      </c>
    </row>
    <row r="210" spans="1:4" x14ac:dyDescent="0.3">
      <c r="A210" s="6" t="s">
        <v>216</v>
      </c>
      <c r="B210" s="165">
        <v>288</v>
      </c>
      <c r="C210" s="165">
        <v>341</v>
      </c>
      <c r="D210" s="165">
        <v>324</v>
      </c>
    </row>
    <row r="211" spans="1:4" x14ac:dyDescent="0.3">
      <c r="A211" s="6" t="s">
        <v>217</v>
      </c>
      <c r="B211" s="165">
        <v>9314</v>
      </c>
      <c r="C211" s="165">
        <v>17908</v>
      </c>
      <c r="D211" s="165">
        <v>5386</v>
      </c>
    </row>
    <row r="212" spans="1:4" x14ac:dyDescent="0.3">
      <c r="A212" s="6" t="s">
        <v>218</v>
      </c>
      <c r="B212" s="165">
        <v>237</v>
      </c>
      <c r="C212" s="165">
        <v>286</v>
      </c>
      <c r="D212" s="165">
        <v>171</v>
      </c>
    </row>
    <row r="213" spans="1:4" x14ac:dyDescent="0.3">
      <c r="A213" s="6" t="s">
        <v>219</v>
      </c>
      <c r="B213" s="165">
        <v>64</v>
      </c>
      <c r="C213" s="165">
        <v>129</v>
      </c>
      <c r="D213" s="165">
        <v>51</v>
      </c>
    </row>
    <row r="214" spans="1:4" x14ac:dyDescent="0.3">
      <c r="A214" s="6" t="s">
        <v>220</v>
      </c>
      <c r="B214" s="165">
        <v>111</v>
      </c>
      <c r="C214" s="165">
        <v>241</v>
      </c>
      <c r="D214" s="165">
        <v>125</v>
      </c>
    </row>
    <row r="215" spans="1:4" x14ac:dyDescent="0.3">
      <c r="A215" s="6" t="s">
        <v>221</v>
      </c>
      <c r="B215" s="165">
        <v>1002</v>
      </c>
      <c r="C215" s="165">
        <v>1383</v>
      </c>
      <c r="D215" s="165">
        <v>491</v>
      </c>
    </row>
    <row r="216" spans="1:4" x14ac:dyDescent="0.3">
      <c r="A216" s="6" t="s">
        <v>222</v>
      </c>
      <c r="B216" s="165">
        <v>10758</v>
      </c>
      <c r="C216" s="165">
        <v>15376</v>
      </c>
      <c r="D216" s="165">
        <v>3289</v>
      </c>
    </row>
    <row r="217" spans="1:4" x14ac:dyDescent="0.3">
      <c r="A217" s="6" t="s">
        <v>223</v>
      </c>
      <c r="B217" s="165">
        <v>78</v>
      </c>
      <c r="C217" s="165">
        <v>166</v>
      </c>
      <c r="D217" s="165">
        <v>50</v>
      </c>
    </row>
    <row r="218" spans="1:4" x14ac:dyDescent="0.3">
      <c r="A218" s="6" t="s">
        <v>224</v>
      </c>
      <c r="B218" s="165">
        <v>76</v>
      </c>
      <c r="C218" s="165">
        <v>193</v>
      </c>
      <c r="D218" s="165">
        <v>120</v>
      </c>
    </row>
    <row r="219" spans="1:4" x14ac:dyDescent="0.3">
      <c r="A219" s="6" t="s">
        <v>225</v>
      </c>
      <c r="B219" s="165">
        <v>201</v>
      </c>
      <c r="C219" s="165">
        <v>489</v>
      </c>
      <c r="D219" s="165">
        <v>157</v>
      </c>
    </row>
    <row r="220" spans="1:4" x14ac:dyDescent="0.3">
      <c r="A220" s="6" t="s">
        <v>226</v>
      </c>
      <c r="B220" s="165">
        <v>3391</v>
      </c>
      <c r="C220" s="165">
        <v>7283</v>
      </c>
      <c r="D220" s="165">
        <v>2144</v>
      </c>
    </row>
    <row r="221" spans="1:4" x14ac:dyDescent="0.3">
      <c r="A221" s="6" t="s">
        <v>227</v>
      </c>
      <c r="B221" s="165">
        <v>260</v>
      </c>
      <c r="C221" s="165">
        <v>575</v>
      </c>
      <c r="D221" s="165">
        <v>246</v>
      </c>
    </row>
    <row r="222" spans="1:4" x14ac:dyDescent="0.3">
      <c r="A222" s="6" t="s">
        <v>228</v>
      </c>
      <c r="B222" s="165">
        <v>99</v>
      </c>
      <c r="C222" s="165">
        <v>176</v>
      </c>
      <c r="D222" s="165">
        <v>74</v>
      </c>
    </row>
    <row r="223" spans="1:4" x14ac:dyDescent="0.3">
      <c r="A223" s="6" t="s">
        <v>229</v>
      </c>
      <c r="B223" s="165">
        <v>251</v>
      </c>
      <c r="C223" s="165">
        <v>577</v>
      </c>
      <c r="D223" s="165">
        <v>350</v>
      </c>
    </row>
    <row r="224" spans="1:4" x14ac:dyDescent="0.3">
      <c r="A224" s="6" t="s">
        <v>230</v>
      </c>
      <c r="B224" s="165">
        <v>199</v>
      </c>
      <c r="C224" s="165">
        <v>416</v>
      </c>
      <c r="D224" s="165">
        <v>122</v>
      </c>
    </row>
    <row r="225" spans="1:4" x14ac:dyDescent="0.3">
      <c r="A225" s="6" t="s">
        <v>231</v>
      </c>
      <c r="B225" s="165">
        <v>824</v>
      </c>
      <c r="C225" s="165">
        <v>2166</v>
      </c>
      <c r="D225" s="165">
        <v>696</v>
      </c>
    </row>
    <row r="226" spans="1:4" x14ac:dyDescent="0.3">
      <c r="A226" s="6" t="s">
        <v>232</v>
      </c>
      <c r="B226" s="165">
        <v>3999</v>
      </c>
      <c r="C226" s="165">
        <v>6076</v>
      </c>
      <c r="D226" s="165">
        <v>3351</v>
      </c>
    </row>
    <row r="227" spans="1:4" x14ac:dyDescent="0.3">
      <c r="A227" s="6" t="s">
        <v>233</v>
      </c>
      <c r="B227" s="165">
        <v>512</v>
      </c>
      <c r="C227" s="165">
        <v>954</v>
      </c>
      <c r="D227" s="165">
        <v>662</v>
      </c>
    </row>
    <row r="228" spans="1:4" x14ac:dyDescent="0.3">
      <c r="A228" s="6" t="s">
        <v>234</v>
      </c>
      <c r="B228" s="165">
        <v>366</v>
      </c>
      <c r="C228" s="165">
        <v>498</v>
      </c>
      <c r="D228" s="165">
        <v>430</v>
      </c>
    </row>
    <row r="229" spans="1:4" x14ac:dyDescent="0.3">
      <c r="A229" s="6" t="s">
        <v>235</v>
      </c>
      <c r="B229" s="165">
        <v>103</v>
      </c>
      <c r="C229" s="165">
        <v>170</v>
      </c>
      <c r="D229" s="165">
        <v>54</v>
      </c>
    </row>
    <row r="230" spans="1:4" x14ac:dyDescent="0.3">
      <c r="A230" s="6" t="s">
        <v>236</v>
      </c>
      <c r="B230" s="165">
        <v>345</v>
      </c>
      <c r="C230" s="165">
        <v>891</v>
      </c>
      <c r="D230" s="165">
        <v>406</v>
      </c>
    </row>
    <row r="231" spans="1:4" x14ac:dyDescent="0.3">
      <c r="A231" s="6" t="s">
        <v>237</v>
      </c>
      <c r="B231" s="165">
        <v>1197</v>
      </c>
      <c r="C231" s="165">
        <v>2542</v>
      </c>
      <c r="D231" s="165">
        <v>1248</v>
      </c>
    </row>
    <row r="232" spans="1:4" x14ac:dyDescent="0.3">
      <c r="A232" s="6" t="s">
        <v>238</v>
      </c>
      <c r="B232" s="165">
        <v>1129</v>
      </c>
      <c r="C232" s="165">
        <v>1590</v>
      </c>
      <c r="D232" s="165">
        <v>1001</v>
      </c>
    </row>
    <row r="233" spans="1:4" x14ac:dyDescent="0.3">
      <c r="A233" s="6" t="s">
        <v>239</v>
      </c>
      <c r="B233" s="165">
        <v>1773</v>
      </c>
      <c r="C233" s="165">
        <v>3552</v>
      </c>
      <c r="D233" s="165">
        <v>1111</v>
      </c>
    </row>
    <row r="234" spans="1:4" x14ac:dyDescent="0.3">
      <c r="A234" s="6" t="s">
        <v>240</v>
      </c>
      <c r="B234" s="165">
        <v>957</v>
      </c>
      <c r="C234" s="165">
        <v>1915</v>
      </c>
      <c r="D234" s="165">
        <v>562</v>
      </c>
    </row>
    <row r="235" spans="1:4" x14ac:dyDescent="0.3">
      <c r="A235" s="6" t="s">
        <v>241</v>
      </c>
      <c r="B235" s="165">
        <v>12259</v>
      </c>
      <c r="C235" s="165">
        <v>24245</v>
      </c>
      <c r="D235" s="165">
        <v>7667</v>
      </c>
    </row>
    <row r="236" spans="1:4" x14ac:dyDescent="0.3">
      <c r="A236" s="6" t="s">
        <v>242</v>
      </c>
      <c r="B236" s="165">
        <v>233</v>
      </c>
      <c r="C236" s="165">
        <v>533</v>
      </c>
      <c r="D236" s="165">
        <v>279</v>
      </c>
    </row>
    <row r="237" spans="1:4" x14ac:dyDescent="0.3">
      <c r="A237" s="6" t="s">
        <v>243</v>
      </c>
      <c r="B237" s="165">
        <v>91</v>
      </c>
      <c r="C237" s="165">
        <v>177</v>
      </c>
      <c r="D237" s="165">
        <v>98</v>
      </c>
    </row>
    <row r="238" spans="1:4" x14ac:dyDescent="0.3">
      <c r="A238" s="6" t="s">
        <v>244</v>
      </c>
      <c r="B238" s="165">
        <v>38</v>
      </c>
      <c r="C238" s="165">
        <v>88</v>
      </c>
      <c r="D238" s="165">
        <v>46</v>
      </c>
    </row>
    <row r="239" spans="1:4" x14ac:dyDescent="0.3">
      <c r="A239" s="6" t="s">
        <v>245</v>
      </c>
      <c r="B239" s="165">
        <v>995</v>
      </c>
      <c r="C239" s="165">
        <v>1525</v>
      </c>
      <c r="D239" s="165">
        <v>807</v>
      </c>
    </row>
    <row r="240" spans="1:4" x14ac:dyDescent="0.3">
      <c r="A240" s="6" t="s">
        <v>246</v>
      </c>
      <c r="B240" s="165">
        <v>187</v>
      </c>
      <c r="C240" s="165">
        <v>325</v>
      </c>
      <c r="D240" s="165">
        <v>220</v>
      </c>
    </row>
    <row r="241" spans="1:4" x14ac:dyDescent="0.3">
      <c r="A241" s="6" t="s">
        <v>247</v>
      </c>
      <c r="B241" s="165">
        <v>119</v>
      </c>
      <c r="C241" s="165">
        <v>188</v>
      </c>
      <c r="D241" s="165">
        <v>117</v>
      </c>
    </row>
    <row r="242" spans="1:4" x14ac:dyDescent="0.3">
      <c r="A242" s="6" t="s">
        <v>248</v>
      </c>
      <c r="B242" s="165">
        <v>59</v>
      </c>
      <c r="C242" s="165">
        <v>116</v>
      </c>
      <c r="D242" s="165">
        <v>32</v>
      </c>
    </row>
    <row r="243" spans="1:4" x14ac:dyDescent="0.3">
      <c r="A243" s="6" t="s">
        <v>249</v>
      </c>
      <c r="B243" s="165">
        <v>2490</v>
      </c>
      <c r="C243" s="165">
        <v>3432</v>
      </c>
      <c r="D243" s="165">
        <v>1858</v>
      </c>
    </row>
    <row r="244" spans="1:4" x14ac:dyDescent="0.3">
      <c r="A244" s="6" t="s">
        <v>250</v>
      </c>
      <c r="B244" s="165">
        <v>854</v>
      </c>
      <c r="C244" s="165">
        <v>1708</v>
      </c>
      <c r="D244" s="165">
        <v>841</v>
      </c>
    </row>
    <row r="245" spans="1:4" x14ac:dyDescent="0.3">
      <c r="A245" s="6" t="s">
        <v>251</v>
      </c>
      <c r="B245" s="165">
        <v>250</v>
      </c>
      <c r="C245" s="165">
        <v>408</v>
      </c>
      <c r="D245" s="165">
        <v>259</v>
      </c>
    </row>
    <row r="246" spans="1:4" x14ac:dyDescent="0.3">
      <c r="A246" s="6" t="s">
        <v>252</v>
      </c>
      <c r="B246" s="165">
        <v>312</v>
      </c>
      <c r="C246" s="165">
        <v>756</v>
      </c>
      <c r="D246" s="165">
        <v>432</v>
      </c>
    </row>
    <row r="247" spans="1:4" x14ac:dyDescent="0.3">
      <c r="A247" s="6" t="s">
        <v>253</v>
      </c>
      <c r="B247" s="165">
        <v>563</v>
      </c>
      <c r="C247" s="165">
        <v>1072</v>
      </c>
      <c r="D247" s="165">
        <v>631</v>
      </c>
    </row>
    <row r="248" spans="1:4" x14ac:dyDescent="0.3">
      <c r="A248" s="6" t="s">
        <v>254</v>
      </c>
      <c r="B248" s="165">
        <v>12486</v>
      </c>
      <c r="C248" s="165">
        <v>26387</v>
      </c>
      <c r="D248" s="165">
        <v>10640</v>
      </c>
    </row>
    <row r="249" spans="1:4" x14ac:dyDescent="0.3">
      <c r="A249" s="6" t="s">
        <v>255</v>
      </c>
      <c r="B249" s="165">
        <v>582</v>
      </c>
      <c r="C249" s="165">
        <v>986</v>
      </c>
      <c r="D249" s="165">
        <v>577</v>
      </c>
    </row>
    <row r="250" spans="1:4" x14ac:dyDescent="0.3">
      <c r="A250" s="6" t="s">
        <v>256</v>
      </c>
      <c r="B250" s="165">
        <v>739</v>
      </c>
      <c r="C250" s="165">
        <v>1420</v>
      </c>
      <c r="D250" s="165">
        <v>701</v>
      </c>
    </row>
    <row r="251" spans="1:4" x14ac:dyDescent="0.3">
      <c r="A251" s="6" t="s">
        <v>257</v>
      </c>
      <c r="B251" s="165">
        <v>1617</v>
      </c>
      <c r="C251" s="165">
        <v>3052</v>
      </c>
      <c r="D251" s="165">
        <v>1544</v>
      </c>
    </row>
    <row r="252" spans="1:4" x14ac:dyDescent="0.3">
      <c r="A252" s="6" t="s">
        <v>258</v>
      </c>
      <c r="B252" s="165">
        <v>636</v>
      </c>
      <c r="C252" s="165">
        <v>892</v>
      </c>
      <c r="D252" s="165">
        <v>713</v>
      </c>
    </row>
    <row r="253" spans="1:4" x14ac:dyDescent="0.3">
      <c r="A253" s="6" t="s">
        <v>259</v>
      </c>
      <c r="B253" s="165">
        <v>12979</v>
      </c>
      <c r="C253" s="165">
        <v>30107</v>
      </c>
      <c r="D253" s="165">
        <v>10661</v>
      </c>
    </row>
    <row r="254" spans="1:4" x14ac:dyDescent="0.3">
      <c r="A254" s="6" t="s">
        <v>260</v>
      </c>
      <c r="B254" s="165">
        <v>1854</v>
      </c>
      <c r="C254" s="165">
        <v>2512</v>
      </c>
      <c r="D254" s="165">
        <v>786</v>
      </c>
    </row>
    <row r="255" spans="1:4" x14ac:dyDescent="0.3">
      <c r="A255" s="6" t="s">
        <v>261</v>
      </c>
      <c r="B255" s="165">
        <v>363</v>
      </c>
      <c r="C255" s="165">
        <v>582</v>
      </c>
      <c r="D255" s="165">
        <v>513</v>
      </c>
    </row>
    <row r="256" spans="1:4" x14ac:dyDescent="0.3">
      <c r="A256" s="6" t="s">
        <v>262</v>
      </c>
      <c r="B256" s="165">
        <v>389</v>
      </c>
      <c r="C256" s="165">
        <v>657</v>
      </c>
      <c r="D256" s="165">
        <v>226</v>
      </c>
    </row>
    <row r="257" spans="1:4" x14ac:dyDescent="0.3">
      <c r="A257" s="6" t="s">
        <v>263</v>
      </c>
      <c r="B257" s="165">
        <v>15582</v>
      </c>
      <c r="C257" s="165">
        <v>24715</v>
      </c>
      <c r="D257" s="165">
        <v>11183</v>
      </c>
    </row>
    <row r="258" spans="1:4" x14ac:dyDescent="0.3">
      <c r="A258" s="6" t="s">
        <v>264</v>
      </c>
      <c r="B258" s="165">
        <v>1682</v>
      </c>
      <c r="C258" s="165">
        <v>2393</v>
      </c>
      <c r="D258" s="165">
        <v>1114</v>
      </c>
    </row>
    <row r="259" spans="1:4" x14ac:dyDescent="0.3">
      <c r="A259" s="6" t="s">
        <v>265</v>
      </c>
      <c r="B259" s="165">
        <v>659</v>
      </c>
      <c r="C259" s="165">
        <v>1029</v>
      </c>
      <c r="D259" s="165">
        <v>436</v>
      </c>
    </row>
    <row r="260" spans="1:4" x14ac:dyDescent="0.3">
      <c r="A260" s="6" t="s">
        <v>266</v>
      </c>
      <c r="B260" s="165">
        <v>33036</v>
      </c>
      <c r="C260" s="165">
        <v>84195</v>
      </c>
      <c r="D260" s="165">
        <v>26968</v>
      </c>
    </row>
    <row r="261" spans="1:4" x14ac:dyDescent="0.3">
      <c r="A261" s="6" t="s">
        <v>268</v>
      </c>
      <c r="B261" s="165">
        <v>1644</v>
      </c>
      <c r="C261" s="165">
        <v>3105</v>
      </c>
      <c r="D261" s="165">
        <v>2401</v>
      </c>
    </row>
    <row r="262" spans="1:4" x14ac:dyDescent="0.3">
      <c r="A262" s="6" t="s">
        <v>269</v>
      </c>
      <c r="B262" s="165">
        <v>43</v>
      </c>
      <c r="C262" s="165">
        <v>43</v>
      </c>
      <c r="D262" s="165">
        <v>18</v>
      </c>
    </row>
    <row r="263" spans="1:4" x14ac:dyDescent="0.3">
      <c r="A263" s="6" t="s">
        <v>272</v>
      </c>
      <c r="B263" s="165">
        <v>3995</v>
      </c>
      <c r="C263" s="165">
        <v>12980</v>
      </c>
      <c r="D263" s="165">
        <v>4312</v>
      </c>
    </row>
    <row r="264" spans="1:4" x14ac:dyDescent="0.3">
      <c r="A264" s="6" t="s">
        <v>267</v>
      </c>
      <c r="B264" s="165">
        <v>904</v>
      </c>
      <c r="C264" s="165">
        <v>1977</v>
      </c>
      <c r="D264" s="165">
        <v>1018</v>
      </c>
    </row>
    <row r="265" spans="1:4" x14ac:dyDescent="0.3">
      <c r="A265" s="6" t="s">
        <v>270</v>
      </c>
      <c r="B265" s="165">
        <v>2892</v>
      </c>
      <c r="C265" s="165">
        <v>5148</v>
      </c>
      <c r="D265" s="165">
        <v>840</v>
      </c>
    </row>
    <row r="266" spans="1:4" x14ac:dyDescent="0.3">
      <c r="A266" s="6" t="s">
        <v>271</v>
      </c>
      <c r="B266" s="165">
        <v>468</v>
      </c>
      <c r="C266" s="165">
        <v>745</v>
      </c>
      <c r="D266" s="165">
        <v>270</v>
      </c>
    </row>
    <row r="267" spans="1:4" x14ac:dyDescent="0.3">
      <c r="A267" s="6" t="s">
        <v>273</v>
      </c>
      <c r="B267" s="165">
        <v>2418</v>
      </c>
      <c r="C267" s="165">
        <v>4866</v>
      </c>
      <c r="D267" s="165">
        <v>2478</v>
      </c>
    </row>
    <row r="268" spans="1:4" x14ac:dyDescent="0.3">
      <c r="A268" s="6" t="s">
        <v>274</v>
      </c>
      <c r="B268" s="165">
        <v>7769</v>
      </c>
      <c r="C268" s="165">
        <v>15014</v>
      </c>
      <c r="D268" s="165">
        <v>5759</v>
      </c>
    </row>
    <row r="269" spans="1:4" x14ac:dyDescent="0.3">
      <c r="A269" s="6" t="s">
        <v>275</v>
      </c>
      <c r="B269" s="165">
        <v>2100</v>
      </c>
      <c r="C269" s="165">
        <v>3826</v>
      </c>
      <c r="D269" s="165">
        <v>1522</v>
      </c>
    </row>
    <row r="270" spans="1:4" x14ac:dyDescent="0.3">
      <c r="A270" s="6" t="s">
        <v>276</v>
      </c>
      <c r="B270" s="165">
        <v>2561</v>
      </c>
      <c r="C270" s="165">
        <v>4649</v>
      </c>
      <c r="D270" s="165">
        <v>1766</v>
      </c>
    </row>
    <row r="271" spans="1:4" x14ac:dyDescent="0.3">
      <c r="A271" s="6" t="s">
        <v>277</v>
      </c>
      <c r="B271" s="165">
        <v>1527</v>
      </c>
      <c r="C271" s="165">
        <v>2776</v>
      </c>
      <c r="D271" s="165">
        <v>976</v>
      </c>
    </row>
    <row r="272" spans="1:4" x14ac:dyDescent="0.3">
      <c r="A272" s="6" t="s">
        <v>278</v>
      </c>
      <c r="B272" s="165">
        <v>95</v>
      </c>
      <c r="C272" s="165">
        <v>173</v>
      </c>
      <c r="D272" s="165">
        <v>68</v>
      </c>
    </row>
    <row r="273" spans="1:4" x14ac:dyDescent="0.3">
      <c r="A273" s="6" t="s">
        <v>279</v>
      </c>
      <c r="B273" s="165">
        <v>376</v>
      </c>
      <c r="C273" s="165">
        <v>439</v>
      </c>
      <c r="D273" s="165">
        <v>296</v>
      </c>
    </row>
    <row r="274" spans="1:4" x14ac:dyDescent="0.3">
      <c r="A274" s="6" t="s">
        <v>280</v>
      </c>
      <c r="B274" s="165">
        <v>943</v>
      </c>
      <c r="C274" s="165">
        <v>1534</v>
      </c>
      <c r="D274" s="165">
        <v>734</v>
      </c>
    </row>
    <row r="275" spans="1:4" x14ac:dyDescent="0.3">
      <c r="A275" s="6" t="s">
        <v>281</v>
      </c>
      <c r="B275" s="165">
        <v>180</v>
      </c>
      <c r="C275" s="165">
        <v>367</v>
      </c>
      <c r="D275" s="165">
        <v>238</v>
      </c>
    </row>
    <row r="276" spans="1:4" x14ac:dyDescent="0.3">
      <c r="A276" s="6" t="s">
        <v>282</v>
      </c>
      <c r="B276" s="165">
        <v>664</v>
      </c>
      <c r="C276" s="165">
        <v>801</v>
      </c>
      <c r="D276" s="165">
        <v>260</v>
      </c>
    </row>
    <row r="277" spans="1:4" x14ac:dyDescent="0.3">
      <c r="A277" s="6" t="s">
        <v>283</v>
      </c>
      <c r="B277" s="165">
        <v>437</v>
      </c>
      <c r="C277" s="165">
        <v>741</v>
      </c>
      <c r="D277" s="165">
        <v>472</v>
      </c>
    </row>
    <row r="278" spans="1:4" x14ac:dyDescent="0.3">
      <c r="A278" s="6" t="s">
        <v>284</v>
      </c>
      <c r="B278" s="165">
        <v>1738</v>
      </c>
      <c r="C278" s="165">
        <v>2348</v>
      </c>
      <c r="D278" s="165">
        <v>1003</v>
      </c>
    </row>
    <row r="279" spans="1:4" x14ac:dyDescent="0.3">
      <c r="A279" s="6" t="s">
        <v>285</v>
      </c>
      <c r="B279" s="165">
        <v>1411</v>
      </c>
      <c r="C279" s="165">
        <v>1889</v>
      </c>
      <c r="D279" s="165">
        <v>580</v>
      </c>
    </row>
    <row r="280" spans="1:4" x14ac:dyDescent="0.3">
      <c r="A280" s="6" t="s">
        <v>286</v>
      </c>
      <c r="B280" s="165">
        <v>265</v>
      </c>
      <c r="C280" s="165">
        <v>362</v>
      </c>
      <c r="D280" s="165">
        <v>270</v>
      </c>
    </row>
    <row r="281" spans="1:4" x14ac:dyDescent="0.3">
      <c r="A281" s="6" t="s">
        <v>287</v>
      </c>
      <c r="B281" s="165">
        <v>1872</v>
      </c>
      <c r="C281" s="165">
        <v>2558</v>
      </c>
      <c r="D281" s="165">
        <v>1016</v>
      </c>
    </row>
    <row r="282" spans="1:4" x14ac:dyDescent="0.3">
      <c r="A282" s="6" t="s">
        <v>288</v>
      </c>
      <c r="B282" s="165">
        <v>91</v>
      </c>
      <c r="C282" s="165">
        <v>172</v>
      </c>
      <c r="D282" s="165">
        <v>59</v>
      </c>
    </row>
    <row r="283" spans="1:4" x14ac:dyDescent="0.3">
      <c r="A283" s="6" t="s">
        <v>293</v>
      </c>
      <c r="B283" s="165">
        <v>1287</v>
      </c>
      <c r="C283" s="165">
        <v>2090</v>
      </c>
      <c r="D283" s="165">
        <v>1212</v>
      </c>
    </row>
    <row r="284" spans="1:4" x14ac:dyDescent="0.3">
      <c r="A284" s="6" t="s">
        <v>294</v>
      </c>
      <c r="B284" s="165">
        <v>2306</v>
      </c>
      <c r="C284" s="165">
        <v>4495</v>
      </c>
      <c r="D284" s="165">
        <v>2175</v>
      </c>
    </row>
    <row r="285" spans="1:4" x14ac:dyDescent="0.3">
      <c r="A285" s="6" t="s">
        <v>295</v>
      </c>
      <c r="B285" s="165">
        <v>1502</v>
      </c>
      <c r="C285" s="165">
        <v>4027</v>
      </c>
      <c r="D285" s="165">
        <v>1585</v>
      </c>
    </row>
    <row r="286" spans="1:4" x14ac:dyDescent="0.3">
      <c r="A286" s="6" t="s">
        <v>296</v>
      </c>
      <c r="B286" s="165">
        <v>6678</v>
      </c>
      <c r="C286" s="165">
        <v>11941</v>
      </c>
      <c r="D286" s="165">
        <v>3952</v>
      </c>
    </row>
    <row r="287" spans="1:4" x14ac:dyDescent="0.3">
      <c r="A287" s="6" t="s">
        <v>297</v>
      </c>
      <c r="B287" s="165">
        <v>166</v>
      </c>
      <c r="C287" s="165">
        <v>332</v>
      </c>
      <c r="D287" s="165">
        <v>189</v>
      </c>
    </row>
    <row r="288" spans="1:4" x14ac:dyDescent="0.3">
      <c r="A288" s="6" t="s">
        <v>298</v>
      </c>
      <c r="B288" s="165">
        <v>233</v>
      </c>
      <c r="C288" s="165">
        <v>319</v>
      </c>
      <c r="D288" s="165">
        <v>177</v>
      </c>
    </row>
    <row r="289" spans="1:4" x14ac:dyDescent="0.3">
      <c r="A289" s="6" t="s">
        <v>299</v>
      </c>
      <c r="B289" s="165">
        <v>388</v>
      </c>
      <c r="C289" s="165">
        <v>1038</v>
      </c>
      <c r="D289" s="165">
        <v>419</v>
      </c>
    </row>
    <row r="290" spans="1:4" x14ac:dyDescent="0.3">
      <c r="A290" s="6" t="s">
        <v>289</v>
      </c>
      <c r="B290" s="165">
        <v>410</v>
      </c>
      <c r="C290" s="165">
        <v>626</v>
      </c>
      <c r="D290" s="165">
        <v>311</v>
      </c>
    </row>
    <row r="291" spans="1:4" x14ac:dyDescent="0.3">
      <c r="A291" s="6" t="s">
        <v>290</v>
      </c>
      <c r="B291" s="165">
        <v>1295</v>
      </c>
      <c r="C291" s="165">
        <v>2063</v>
      </c>
      <c r="D291" s="165">
        <v>958</v>
      </c>
    </row>
    <row r="292" spans="1:4" x14ac:dyDescent="0.3">
      <c r="A292" s="6" t="s">
        <v>291</v>
      </c>
      <c r="B292" s="165">
        <v>94</v>
      </c>
      <c r="C292" s="165">
        <v>135</v>
      </c>
      <c r="D292" s="165">
        <v>75</v>
      </c>
    </row>
    <row r="293" spans="1:4" x14ac:dyDescent="0.3">
      <c r="A293" s="6" t="s">
        <v>292</v>
      </c>
      <c r="B293" s="165">
        <v>2976</v>
      </c>
      <c r="C293" s="165">
        <v>5571</v>
      </c>
      <c r="D293" s="165">
        <v>3088</v>
      </c>
    </row>
    <row r="294" spans="1:4" x14ac:dyDescent="0.3">
      <c r="A294" s="6" t="s">
        <v>300</v>
      </c>
      <c r="B294" s="165">
        <v>733</v>
      </c>
      <c r="C294" s="165">
        <v>1875</v>
      </c>
      <c r="D294" s="165">
        <v>479</v>
      </c>
    </row>
    <row r="295" spans="1:4" x14ac:dyDescent="0.3">
      <c r="A295" s="6" t="s">
        <v>301</v>
      </c>
      <c r="B295" s="165">
        <v>75</v>
      </c>
      <c r="C295" s="165">
        <v>105</v>
      </c>
      <c r="D295" s="165">
        <v>50</v>
      </c>
    </row>
    <row r="296" spans="1:4" x14ac:dyDescent="0.3">
      <c r="A296" s="6" t="s">
        <v>302</v>
      </c>
      <c r="B296" s="165">
        <v>111112</v>
      </c>
      <c r="C296" s="165">
        <v>251586</v>
      </c>
      <c r="D296" s="165">
        <v>85198</v>
      </c>
    </row>
    <row r="297" spans="1:4" x14ac:dyDescent="0.3">
      <c r="A297" s="6" t="s">
        <v>303</v>
      </c>
      <c r="B297" s="165">
        <v>182</v>
      </c>
      <c r="C297" s="165">
        <v>242</v>
      </c>
      <c r="D297" s="165">
        <v>113</v>
      </c>
    </row>
    <row r="298" spans="1:4" x14ac:dyDescent="0.3">
      <c r="A298" s="6" t="s">
        <v>304</v>
      </c>
      <c r="B298" s="165">
        <v>196</v>
      </c>
      <c r="C298" s="165">
        <v>312</v>
      </c>
      <c r="D298" s="165">
        <v>157</v>
      </c>
    </row>
    <row r="299" spans="1:4" x14ac:dyDescent="0.3">
      <c r="A299" s="6" t="s">
        <v>305</v>
      </c>
      <c r="B299" s="165">
        <v>1544</v>
      </c>
      <c r="C299" s="165">
        <v>3183</v>
      </c>
      <c r="D299" s="165">
        <v>2024</v>
      </c>
    </row>
    <row r="300" spans="1:4" x14ac:dyDescent="0.3">
      <c r="A300" s="6" t="s">
        <v>306</v>
      </c>
      <c r="B300" s="165">
        <v>55</v>
      </c>
      <c r="C300" s="165">
        <v>99</v>
      </c>
      <c r="D300" s="165">
        <v>24</v>
      </c>
    </row>
    <row r="301" spans="1:4" x14ac:dyDescent="0.3">
      <c r="A301" s="6" t="s">
        <v>307</v>
      </c>
      <c r="B301" s="165">
        <v>1330</v>
      </c>
      <c r="C301" s="165">
        <v>2359</v>
      </c>
      <c r="D301" s="165">
        <v>810</v>
      </c>
    </row>
    <row r="302" spans="1:4" x14ac:dyDescent="0.3">
      <c r="A302" s="6" t="s">
        <v>308</v>
      </c>
      <c r="B302" s="165">
        <v>2064</v>
      </c>
      <c r="C302" s="165">
        <v>4194</v>
      </c>
      <c r="D302" s="165">
        <v>2194</v>
      </c>
    </row>
    <row r="303" spans="1:4" x14ac:dyDescent="0.3">
      <c r="A303" s="6" t="s">
        <v>309</v>
      </c>
      <c r="B303" s="165">
        <v>58</v>
      </c>
      <c r="C303" s="165">
        <v>225</v>
      </c>
      <c r="D303" s="165">
        <v>49</v>
      </c>
    </row>
    <row r="304" spans="1:4" x14ac:dyDescent="0.3">
      <c r="A304" s="6" t="s">
        <v>310</v>
      </c>
      <c r="B304" s="165">
        <v>44</v>
      </c>
      <c r="C304" s="165">
        <v>50</v>
      </c>
      <c r="D304" s="165">
        <v>36</v>
      </c>
    </row>
    <row r="305" spans="1:4" x14ac:dyDescent="0.3">
      <c r="A305" s="6" t="s">
        <v>311</v>
      </c>
      <c r="B305" s="165">
        <v>622</v>
      </c>
      <c r="C305" s="165">
        <v>690</v>
      </c>
      <c r="D305" s="165">
        <v>589</v>
      </c>
    </row>
    <row r="306" spans="1:4" x14ac:dyDescent="0.3">
      <c r="A306" s="6" t="s">
        <v>312</v>
      </c>
      <c r="B306" s="165">
        <v>491</v>
      </c>
      <c r="C306" s="165">
        <v>877</v>
      </c>
      <c r="D306" s="165">
        <v>464</v>
      </c>
    </row>
    <row r="307" spans="1:4" x14ac:dyDescent="0.3">
      <c r="A307" s="6" t="s">
        <v>313</v>
      </c>
      <c r="B307" s="165">
        <v>156</v>
      </c>
      <c r="C307" s="165">
        <v>260</v>
      </c>
      <c r="D307" s="165">
        <v>162</v>
      </c>
    </row>
    <row r="308" spans="1:4" x14ac:dyDescent="0.3">
      <c r="A308" s="6" t="s">
        <v>314</v>
      </c>
      <c r="B308" s="165">
        <v>6181</v>
      </c>
      <c r="C308" s="165">
        <v>12317</v>
      </c>
      <c r="D308" s="165">
        <v>6433</v>
      </c>
    </row>
    <row r="309" spans="1:4" x14ac:dyDescent="0.3">
      <c r="A309" s="6" t="s">
        <v>315</v>
      </c>
      <c r="B309" s="165">
        <v>165</v>
      </c>
      <c r="C309" s="165">
        <v>294</v>
      </c>
      <c r="D309" s="165">
        <v>215</v>
      </c>
    </row>
    <row r="310" spans="1:4" x14ac:dyDescent="0.3">
      <c r="A310" s="6" t="s">
        <v>316</v>
      </c>
      <c r="B310" s="165">
        <v>609</v>
      </c>
      <c r="C310" s="165">
        <v>948</v>
      </c>
      <c r="D310" s="165">
        <v>798</v>
      </c>
    </row>
    <row r="311" spans="1:4" x14ac:dyDescent="0.3">
      <c r="A311" s="6" t="s">
        <v>318</v>
      </c>
      <c r="B311" s="165">
        <v>1297</v>
      </c>
      <c r="C311" s="165">
        <v>2119</v>
      </c>
      <c r="D311" s="165">
        <v>1152</v>
      </c>
    </row>
    <row r="312" spans="1:4" x14ac:dyDescent="0.3">
      <c r="A312" s="6" t="s">
        <v>319</v>
      </c>
      <c r="B312" s="165">
        <v>6448</v>
      </c>
      <c r="C312" s="165">
        <v>14446</v>
      </c>
      <c r="D312" s="165">
        <v>3574</v>
      </c>
    </row>
    <row r="313" spans="1:4" x14ac:dyDescent="0.3">
      <c r="A313" s="6" t="s">
        <v>320</v>
      </c>
      <c r="B313" s="165">
        <v>942</v>
      </c>
      <c r="C313" s="165">
        <v>1999</v>
      </c>
      <c r="D313" s="165">
        <v>1065</v>
      </c>
    </row>
    <row r="314" spans="1:4" x14ac:dyDescent="0.3">
      <c r="A314" s="6" t="s">
        <v>317</v>
      </c>
      <c r="B314" s="165">
        <v>841</v>
      </c>
      <c r="C314" s="165">
        <v>1049</v>
      </c>
      <c r="D314" s="165">
        <v>527</v>
      </c>
    </row>
    <row r="315" spans="1:4" x14ac:dyDescent="0.3">
      <c r="A315" s="6" t="s">
        <v>321</v>
      </c>
      <c r="B315" s="165">
        <v>711</v>
      </c>
      <c r="C315" s="165">
        <v>2112</v>
      </c>
      <c r="D315" s="165">
        <v>590</v>
      </c>
    </row>
    <row r="316" spans="1:4" x14ac:dyDescent="0.3">
      <c r="A316" s="6" t="s">
        <v>322</v>
      </c>
      <c r="B316" s="165">
        <v>18945</v>
      </c>
      <c r="C316" s="165">
        <v>57399</v>
      </c>
      <c r="D316" s="165">
        <v>16421</v>
      </c>
    </row>
    <row r="317" spans="1:4" x14ac:dyDescent="0.3">
      <c r="A317" s="6" t="s">
        <v>323</v>
      </c>
      <c r="B317" s="165">
        <v>107644</v>
      </c>
      <c r="C317" s="165">
        <v>291884</v>
      </c>
      <c r="D317" s="165">
        <v>77970</v>
      </c>
    </row>
    <row r="318" spans="1:4" x14ac:dyDescent="0.3">
      <c r="A318" s="6" t="s">
        <v>325</v>
      </c>
      <c r="B318" s="165">
        <v>218</v>
      </c>
      <c r="C318" s="165">
        <v>369</v>
      </c>
      <c r="D318" s="165">
        <v>148</v>
      </c>
    </row>
    <row r="319" spans="1:4" x14ac:dyDescent="0.3">
      <c r="A319" s="6" t="s">
        <v>326</v>
      </c>
      <c r="B319" s="165">
        <v>302</v>
      </c>
      <c r="C319" s="165">
        <v>626</v>
      </c>
      <c r="D319" s="165">
        <v>249</v>
      </c>
    </row>
    <row r="320" spans="1:4" x14ac:dyDescent="0.3">
      <c r="A320" s="6" t="s">
        <v>327</v>
      </c>
      <c r="B320" s="165">
        <v>355</v>
      </c>
      <c r="C320" s="165">
        <v>604</v>
      </c>
      <c r="D320" s="165">
        <v>283</v>
      </c>
    </row>
    <row r="321" spans="1:4" x14ac:dyDescent="0.3">
      <c r="A321" s="6" t="s">
        <v>329</v>
      </c>
      <c r="B321" s="165">
        <v>691</v>
      </c>
      <c r="C321" s="165">
        <v>1222</v>
      </c>
      <c r="D321" s="165">
        <v>793</v>
      </c>
    </row>
    <row r="322" spans="1:4" x14ac:dyDescent="0.3">
      <c r="A322" s="6" t="s">
        <v>324</v>
      </c>
      <c r="B322" s="165">
        <v>619</v>
      </c>
      <c r="C322" s="165">
        <v>1516</v>
      </c>
      <c r="D322" s="165">
        <v>764</v>
      </c>
    </row>
    <row r="323" spans="1:4" x14ac:dyDescent="0.3">
      <c r="A323" s="6" t="s">
        <v>328</v>
      </c>
      <c r="B323" s="165">
        <v>1421</v>
      </c>
      <c r="C323" s="165">
        <v>2862</v>
      </c>
      <c r="D323" s="165">
        <v>1705</v>
      </c>
    </row>
    <row r="324" spans="1:4" x14ac:dyDescent="0.3">
      <c r="A324" s="6" t="s">
        <v>330</v>
      </c>
      <c r="B324" s="165">
        <v>134</v>
      </c>
      <c r="C324" s="165">
        <v>316</v>
      </c>
      <c r="D324" s="165">
        <v>150</v>
      </c>
    </row>
    <row r="325" spans="1:4" x14ac:dyDescent="0.3">
      <c r="A325" s="6" t="s">
        <v>331</v>
      </c>
      <c r="B325" s="165">
        <v>1202</v>
      </c>
      <c r="C325" s="165">
        <v>4266</v>
      </c>
      <c r="D325" s="165">
        <v>958</v>
      </c>
    </row>
    <row r="326" spans="1:4" x14ac:dyDescent="0.3">
      <c r="A326" s="6" t="s">
        <v>332</v>
      </c>
      <c r="B326" s="165">
        <v>31</v>
      </c>
      <c r="C326" s="165">
        <v>62</v>
      </c>
      <c r="D326" s="165">
        <v>32</v>
      </c>
    </row>
    <row r="327" spans="1:4" x14ac:dyDescent="0.3">
      <c r="A327" s="6" t="s">
        <v>333</v>
      </c>
      <c r="B327" s="165">
        <v>735</v>
      </c>
      <c r="C327" s="165">
        <v>791</v>
      </c>
      <c r="D327" s="165">
        <v>286</v>
      </c>
    </row>
    <row r="328" spans="1:4" x14ac:dyDescent="0.3">
      <c r="A328" s="6" t="s">
        <v>335</v>
      </c>
      <c r="B328" s="165">
        <v>1280</v>
      </c>
      <c r="C328" s="165">
        <v>1777</v>
      </c>
      <c r="D328" s="165">
        <v>260</v>
      </c>
    </row>
    <row r="329" spans="1:4" x14ac:dyDescent="0.3">
      <c r="A329" s="6" t="s">
        <v>337</v>
      </c>
      <c r="B329" s="165">
        <v>7026</v>
      </c>
      <c r="C329" s="165">
        <v>13071</v>
      </c>
      <c r="D329" s="165">
        <v>6106</v>
      </c>
    </row>
    <row r="330" spans="1:4" x14ac:dyDescent="0.3">
      <c r="A330" s="6" t="s">
        <v>334</v>
      </c>
      <c r="B330" s="165">
        <v>45</v>
      </c>
      <c r="C330" s="165">
        <v>72</v>
      </c>
      <c r="D330" s="165">
        <v>68</v>
      </c>
    </row>
    <row r="331" spans="1:4" x14ac:dyDescent="0.3">
      <c r="A331" s="6" t="s">
        <v>336</v>
      </c>
      <c r="B331" s="165">
        <v>1651</v>
      </c>
      <c r="C331" s="165">
        <v>3467</v>
      </c>
      <c r="D331" s="165">
        <v>1306</v>
      </c>
    </row>
    <row r="332" spans="1:4" x14ac:dyDescent="0.3">
      <c r="A332" s="6" t="s">
        <v>338</v>
      </c>
      <c r="B332" s="165">
        <v>260</v>
      </c>
      <c r="C332" s="165">
        <v>458</v>
      </c>
      <c r="D332" s="165">
        <v>283</v>
      </c>
    </row>
    <row r="333" spans="1:4" x14ac:dyDescent="0.3">
      <c r="A333" s="6" t="s">
        <v>339</v>
      </c>
      <c r="B333" s="165">
        <v>1050</v>
      </c>
      <c r="C333" s="165">
        <v>1525</v>
      </c>
      <c r="D333" s="165">
        <v>1139</v>
      </c>
    </row>
    <row r="334" spans="1:4" x14ac:dyDescent="0.3">
      <c r="A334" s="6" t="s">
        <v>340</v>
      </c>
      <c r="B334" s="165">
        <v>842</v>
      </c>
      <c r="C334" s="165">
        <v>1559</v>
      </c>
      <c r="D334" s="165">
        <v>937</v>
      </c>
    </row>
    <row r="335" spans="1:4" x14ac:dyDescent="0.3">
      <c r="A335" s="6" t="s">
        <v>341</v>
      </c>
      <c r="B335" s="165">
        <v>222</v>
      </c>
      <c r="C335" s="165">
        <v>418</v>
      </c>
      <c r="D335" s="165">
        <v>211</v>
      </c>
    </row>
    <row r="336" spans="1:4" x14ac:dyDescent="0.3">
      <c r="A336" s="6" t="s">
        <v>342</v>
      </c>
      <c r="B336" s="165">
        <v>24</v>
      </c>
      <c r="C336" s="165">
        <v>26</v>
      </c>
      <c r="D336" s="165">
        <v>9</v>
      </c>
    </row>
    <row r="337" spans="1:4" x14ac:dyDescent="0.3">
      <c r="A337" s="6" t="s">
        <v>343</v>
      </c>
      <c r="B337" s="165">
        <v>163</v>
      </c>
      <c r="C337" s="165">
        <v>291</v>
      </c>
      <c r="D337" s="165">
        <v>241</v>
      </c>
    </row>
    <row r="338" spans="1:4" x14ac:dyDescent="0.3">
      <c r="A338" s="6" t="s">
        <v>344</v>
      </c>
      <c r="B338" s="165">
        <v>2565</v>
      </c>
      <c r="C338" s="165">
        <v>4132</v>
      </c>
      <c r="D338" s="165">
        <v>2360</v>
      </c>
    </row>
    <row r="339" spans="1:4" x14ac:dyDescent="0.3">
      <c r="A339" s="6" t="s">
        <v>345</v>
      </c>
      <c r="B339" s="165">
        <v>185</v>
      </c>
      <c r="C339" s="165">
        <v>209</v>
      </c>
      <c r="D339" s="165">
        <v>193</v>
      </c>
    </row>
    <row r="340" spans="1:4" x14ac:dyDescent="0.3">
      <c r="A340" s="6" t="s">
        <v>346</v>
      </c>
      <c r="B340" s="165">
        <v>79</v>
      </c>
      <c r="C340" s="165">
        <v>141</v>
      </c>
      <c r="D340" s="165">
        <v>86</v>
      </c>
    </row>
    <row r="341" spans="1:4" x14ac:dyDescent="0.3">
      <c r="A341" s="6" t="s">
        <v>347</v>
      </c>
      <c r="B341" s="165">
        <v>673</v>
      </c>
      <c r="C341" s="165">
        <v>986</v>
      </c>
      <c r="D341" s="165">
        <v>468</v>
      </c>
    </row>
    <row r="342" spans="1:4" x14ac:dyDescent="0.3">
      <c r="A342" s="6" t="s">
        <v>348</v>
      </c>
      <c r="B342" s="165">
        <v>514</v>
      </c>
      <c r="C342" s="165">
        <v>848</v>
      </c>
      <c r="D342" s="165">
        <v>328</v>
      </c>
    </row>
    <row r="343" spans="1:4" x14ac:dyDescent="0.3">
      <c r="A343" s="6" t="s">
        <v>349</v>
      </c>
      <c r="B343" s="165">
        <v>172</v>
      </c>
      <c r="C343" s="165">
        <v>218</v>
      </c>
      <c r="D343" s="165">
        <v>143</v>
      </c>
    </row>
    <row r="344" spans="1:4" x14ac:dyDescent="0.3">
      <c r="A344" s="6" t="s">
        <v>350</v>
      </c>
      <c r="B344" s="165">
        <v>137</v>
      </c>
      <c r="C344" s="165">
        <v>307</v>
      </c>
      <c r="D344" s="165">
        <v>109</v>
      </c>
    </row>
    <row r="345" spans="1:4" x14ac:dyDescent="0.3">
      <c r="A345" s="6" t="s">
        <v>351</v>
      </c>
      <c r="B345" s="165">
        <v>1456</v>
      </c>
      <c r="C345" s="165">
        <v>2277</v>
      </c>
      <c r="D345" s="165">
        <v>1350</v>
      </c>
    </row>
    <row r="346" spans="1:4" x14ac:dyDescent="0.3">
      <c r="A346" s="6" t="s">
        <v>352</v>
      </c>
      <c r="B346" s="165">
        <v>453</v>
      </c>
      <c r="C346" s="165">
        <v>623</v>
      </c>
      <c r="D346" s="165">
        <v>461</v>
      </c>
    </row>
    <row r="347" spans="1:4" x14ac:dyDescent="0.3">
      <c r="A347" s="6" t="s">
        <v>353</v>
      </c>
      <c r="B347" s="165">
        <v>756</v>
      </c>
      <c r="C347" s="165">
        <v>910</v>
      </c>
      <c r="D347" s="165">
        <v>319</v>
      </c>
    </row>
    <row r="348" spans="1:4" x14ac:dyDescent="0.3">
      <c r="A348" s="6" t="s">
        <v>354</v>
      </c>
      <c r="B348" s="165">
        <v>119</v>
      </c>
      <c r="C348" s="165">
        <v>187</v>
      </c>
      <c r="D348" s="165">
        <v>75</v>
      </c>
    </row>
    <row r="349" spans="1:4" x14ac:dyDescent="0.3">
      <c r="A349" s="6" t="s">
        <v>355</v>
      </c>
      <c r="B349" s="165">
        <v>441</v>
      </c>
      <c r="C349" s="165">
        <v>927</v>
      </c>
      <c r="D349" s="165">
        <v>583</v>
      </c>
    </row>
    <row r="350" spans="1:4" x14ac:dyDescent="0.3">
      <c r="A350" s="6" t="s">
        <v>356</v>
      </c>
      <c r="B350" s="165">
        <v>329</v>
      </c>
      <c r="C350" s="165">
        <v>258</v>
      </c>
      <c r="D350" s="165">
        <v>178</v>
      </c>
    </row>
    <row r="351" spans="1:4" x14ac:dyDescent="0.3">
      <c r="A351" s="6" t="s">
        <v>357</v>
      </c>
      <c r="B351" s="165">
        <v>958</v>
      </c>
      <c r="C351" s="165">
        <v>1950</v>
      </c>
      <c r="D351" s="165">
        <v>369</v>
      </c>
    </row>
    <row r="352" spans="1:4" x14ac:dyDescent="0.3">
      <c r="A352" s="6" t="s">
        <v>358</v>
      </c>
      <c r="B352" s="165">
        <v>1894</v>
      </c>
      <c r="C352" s="165">
        <v>5059</v>
      </c>
      <c r="D352" s="165">
        <v>1717</v>
      </c>
    </row>
    <row r="353" spans="1:4" x14ac:dyDescent="0.3">
      <c r="A353" s="6" t="s">
        <v>359</v>
      </c>
      <c r="B353" s="165">
        <v>335</v>
      </c>
      <c r="C353" s="165">
        <v>640</v>
      </c>
      <c r="D353" s="165">
        <v>281</v>
      </c>
    </row>
    <row r="354" spans="1:4" x14ac:dyDescent="0.3">
      <c r="A354" s="6" t="s">
        <v>360</v>
      </c>
      <c r="B354" s="165">
        <v>1883</v>
      </c>
      <c r="C354" s="165">
        <v>3316</v>
      </c>
      <c r="D354" s="165">
        <v>1162</v>
      </c>
    </row>
    <row r="355" spans="1:4" x14ac:dyDescent="0.3">
      <c r="A355" s="6" t="s">
        <v>361</v>
      </c>
      <c r="B355" s="165">
        <v>228</v>
      </c>
      <c r="C355" s="165">
        <v>288</v>
      </c>
      <c r="D355" s="165">
        <v>243</v>
      </c>
    </row>
    <row r="356" spans="1:4" x14ac:dyDescent="0.3">
      <c r="A356" s="6" t="s">
        <v>362</v>
      </c>
      <c r="B356" s="165">
        <v>123</v>
      </c>
      <c r="C356" s="165">
        <v>148</v>
      </c>
      <c r="D356" s="165">
        <v>69</v>
      </c>
    </row>
    <row r="357" spans="1:4" x14ac:dyDescent="0.3">
      <c r="A357" s="6" t="s">
        <v>363</v>
      </c>
      <c r="B357" s="165">
        <v>2263</v>
      </c>
      <c r="C357" s="165">
        <v>5750</v>
      </c>
      <c r="D357" s="165">
        <v>2091</v>
      </c>
    </row>
    <row r="358" spans="1:4" x14ac:dyDescent="0.3">
      <c r="A358" s="6" t="s">
        <v>364</v>
      </c>
      <c r="B358" s="165">
        <v>251</v>
      </c>
      <c r="C358" s="165">
        <v>407</v>
      </c>
      <c r="D358" s="165">
        <v>353</v>
      </c>
    </row>
    <row r="359" spans="1:4" x14ac:dyDescent="0.3">
      <c r="A359" s="6" t="s">
        <v>365</v>
      </c>
      <c r="B359" s="165">
        <v>426</v>
      </c>
      <c r="C359" s="165">
        <v>608</v>
      </c>
      <c r="D359" s="165">
        <v>464</v>
      </c>
    </row>
    <row r="360" spans="1:4" x14ac:dyDescent="0.3">
      <c r="A360" s="6" t="s">
        <v>366</v>
      </c>
      <c r="B360" s="165">
        <v>158</v>
      </c>
      <c r="C360" s="165">
        <v>264</v>
      </c>
      <c r="D360" s="165">
        <v>99</v>
      </c>
    </row>
    <row r="361" spans="1:4" x14ac:dyDescent="0.3">
      <c r="A361" s="6" t="s">
        <v>367</v>
      </c>
      <c r="B361" s="165">
        <v>384</v>
      </c>
      <c r="C361" s="165">
        <v>859</v>
      </c>
      <c r="D361" s="165">
        <v>326</v>
      </c>
    </row>
    <row r="362" spans="1:4" x14ac:dyDescent="0.3">
      <c r="A362" s="6" t="s">
        <v>368</v>
      </c>
      <c r="B362" s="165">
        <v>1365</v>
      </c>
      <c r="C362" s="165">
        <v>2873</v>
      </c>
      <c r="D362" s="165">
        <v>1965</v>
      </c>
    </row>
    <row r="363" spans="1:4" x14ac:dyDescent="0.3">
      <c r="A363" s="6" t="s">
        <v>369</v>
      </c>
      <c r="B363" s="165">
        <v>38</v>
      </c>
      <c r="C363" s="165">
        <v>73</v>
      </c>
      <c r="D363" s="165">
        <v>33</v>
      </c>
    </row>
    <row r="364" spans="1:4" x14ac:dyDescent="0.3">
      <c r="A364" s="6" t="s">
        <v>370</v>
      </c>
      <c r="B364" s="165">
        <v>228</v>
      </c>
      <c r="C364" s="165">
        <v>343</v>
      </c>
      <c r="D364" s="165">
        <v>117</v>
      </c>
    </row>
    <row r="365" spans="1:4" x14ac:dyDescent="0.3">
      <c r="A365" s="6" t="s">
        <v>371</v>
      </c>
      <c r="B365" s="165">
        <v>1439</v>
      </c>
      <c r="C365" s="165">
        <v>2239</v>
      </c>
      <c r="D365" s="165">
        <v>1472</v>
      </c>
    </row>
    <row r="366" spans="1:4" x14ac:dyDescent="0.3">
      <c r="A366" s="6" t="s">
        <v>466</v>
      </c>
      <c r="B366" s="165">
        <v>370</v>
      </c>
      <c r="C366" s="165">
        <v>725</v>
      </c>
      <c r="D366" s="165">
        <v>518</v>
      </c>
    </row>
    <row r="367" spans="1:4" x14ac:dyDescent="0.3">
      <c r="A367" s="6" t="s">
        <v>372</v>
      </c>
      <c r="B367" s="165">
        <v>1180</v>
      </c>
      <c r="C367" s="165">
        <v>1784</v>
      </c>
      <c r="D367" s="165">
        <v>964</v>
      </c>
    </row>
    <row r="368" spans="1:4" x14ac:dyDescent="0.3">
      <c r="A368" s="6" t="s">
        <v>373</v>
      </c>
      <c r="B368" s="165">
        <v>299</v>
      </c>
      <c r="C368" s="165">
        <v>488</v>
      </c>
      <c r="D368" s="165">
        <v>199</v>
      </c>
    </row>
    <row r="369" spans="1:4" x14ac:dyDescent="0.3">
      <c r="A369" s="6" t="s">
        <v>374</v>
      </c>
      <c r="B369" s="165">
        <v>271</v>
      </c>
      <c r="C369" s="165">
        <v>473</v>
      </c>
      <c r="D369" s="165">
        <v>268</v>
      </c>
    </row>
    <row r="370" spans="1:4" x14ac:dyDescent="0.3">
      <c r="A370" s="6" t="s">
        <v>375</v>
      </c>
      <c r="B370" s="165">
        <v>441</v>
      </c>
      <c r="C370" s="165">
        <v>583</v>
      </c>
      <c r="D370" s="165">
        <v>372</v>
      </c>
    </row>
    <row r="371" spans="1:4" x14ac:dyDescent="0.3">
      <c r="A371" s="6" t="s">
        <v>377</v>
      </c>
      <c r="B371" s="165">
        <v>217</v>
      </c>
      <c r="C371" s="165">
        <v>340</v>
      </c>
      <c r="D371" s="165">
        <v>165</v>
      </c>
    </row>
    <row r="372" spans="1:4" x14ac:dyDescent="0.3">
      <c r="A372" s="6" t="s">
        <v>378</v>
      </c>
      <c r="B372" s="165">
        <v>65</v>
      </c>
      <c r="C372" s="165">
        <v>98</v>
      </c>
      <c r="D372" s="165">
        <v>43</v>
      </c>
    </row>
    <row r="373" spans="1:4" x14ac:dyDescent="0.3">
      <c r="A373" s="6" t="s">
        <v>379</v>
      </c>
      <c r="B373" s="165">
        <v>157</v>
      </c>
      <c r="C373" s="165">
        <v>196</v>
      </c>
      <c r="D373" s="165">
        <v>75</v>
      </c>
    </row>
    <row r="374" spans="1:4" x14ac:dyDescent="0.3">
      <c r="A374" s="6" t="s">
        <v>380</v>
      </c>
      <c r="B374" s="165">
        <v>72</v>
      </c>
      <c r="C374" s="165">
        <v>122</v>
      </c>
      <c r="D374" s="165">
        <v>86</v>
      </c>
    </row>
    <row r="375" spans="1:4" x14ac:dyDescent="0.3">
      <c r="A375" s="6" t="s">
        <v>381</v>
      </c>
      <c r="B375" s="165">
        <v>1766</v>
      </c>
      <c r="C375" s="165">
        <v>2697</v>
      </c>
      <c r="D375" s="165">
        <v>1219</v>
      </c>
    </row>
    <row r="376" spans="1:4" x14ac:dyDescent="0.3">
      <c r="A376" s="6" t="s">
        <v>382</v>
      </c>
      <c r="B376" s="165">
        <v>283</v>
      </c>
      <c r="C376" s="165">
        <v>469</v>
      </c>
      <c r="D376" s="165">
        <v>282</v>
      </c>
    </row>
    <row r="377" spans="1:4" x14ac:dyDescent="0.3">
      <c r="A377" s="6" t="s">
        <v>383</v>
      </c>
      <c r="B377" s="165">
        <v>1172</v>
      </c>
      <c r="C377" s="165">
        <v>1783</v>
      </c>
      <c r="D377" s="165">
        <v>796</v>
      </c>
    </row>
    <row r="378" spans="1:4" x14ac:dyDescent="0.3">
      <c r="A378" s="6" t="s">
        <v>384</v>
      </c>
      <c r="B378" s="165">
        <v>4397</v>
      </c>
      <c r="C378" s="165">
        <v>7159</v>
      </c>
      <c r="D378" s="165">
        <v>3300</v>
      </c>
    </row>
    <row r="379" spans="1:4" x14ac:dyDescent="0.3">
      <c r="A379" s="6" t="s">
        <v>385</v>
      </c>
      <c r="B379" s="165">
        <v>421</v>
      </c>
      <c r="C379" s="165">
        <v>504</v>
      </c>
      <c r="D379" s="165">
        <v>327</v>
      </c>
    </row>
    <row r="380" spans="1:4" x14ac:dyDescent="0.3">
      <c r="A380" s="6" t="s">
        <v>386</v>
      </c>
      <c r="B380" s="165">
        <v>2979</v>
      </c>
      <c r="C380" s="165">
        <v>8311</v>
      </c>
      <c r="D380" s="165">
        <v>2908</v>
      </c>
    </row>
    <row r="381" spans="1:4" x14ac:dyDescent="0.3">
      <c r="A381" s="6" t="s">
        <v>387</v>
      </c>
      <c r="B381" s="165">
        <v>2409</v>
      </c>
      <c r="C381" s="165">
        <v>3369</v>
      </c>
      <c r="D381" s="165">
        <v>783</v>
      </c>
    </row>
    <row r="382" spans="1:4" x14ac:dyDescent="0.3">
      <c r="A382" s="6" t="s">
        <v>388</v>
      </c>
      <c r="B382" s="165">
        <v>26</v>
      </c>
      <c r="C382" s="165">
        <v>41</v>
      </c>
      <c r="D382" s="165">
        <v>14</v>
      </c>
    </row>
    <row r="383" spans="1:4" x14ac:dyDescent="0.3">
      <c r="A383" s="6" t="s">
        <v>389</v>
      </c>
      <c r="B383" s="165">
        <v>36</v>
      </c>
      <c r="C383" s="165">
        <v>74</v>
      </c>
      <c r="D383" s="165">
        <v>39</v>
      </c>
    </row>
    <row r="384" spans="1:4" x14ac:dyDescent="0.3">
      <c r="A384" s="6" t="s">
        <v>390</v>
      </c>
      <c r="B384" s="165">
        <v>865</v>
      </c>
      <c r="C384" s="165">
        <v>2047</v>
      </c>
      <c r="D384" s="165">
        <v>1580</v>
      </c>
    </row>
    <row r="385" spans="1:4" x14ac:dyDescent="0.3">
      <c r="A385" s="6" t="s">
        <v>391</v>
      </c>
      <c r="B385" s="165">
        <v>6694</v>
      </c>
      <c r="C385" s="165">
        <v>19152</v>
      </c>
      <c r="D385" s="165">
        <v>5669</v>
      </c>
    </row>
    <row r="386" spans="1:4" x14ac:dyDescent="0.3">
      <c r="A386" s="6" t="s">
        <v>392</v>
      </c>
      <c r="B386" s="165">
        <v>315</v>
      </c>
      <c r="C386" s="165">
        <v>623</v>
      </c>
      <c r="D386" s="165">
        <v>458</v>
      </c>
    </row>
    <row r="387" spans="1:4" x14ac:dyDescent="0.3">
      <c r="A387" s="6" t="s">
        <v>393</v>
      </c>
      <c r="B387" s="165">
        <v>3533</v>
      </c>
      <c r="C387" s="165">
        <v>5115</v>
      </c>
      <c r="D387" s="165">
        <v>2688</v>
      </c>
    </row>
    <row r="388" spans="1:4" x14ac:dyDescent="0.3">
      <c r="A388" s="6" t="s">
        <v>394</v>
      </c>
      <c r="B388" s="165">
        <v>671</v>
      </c>
      <c r="C388" s="165">
        <v>1124</v>
      </c>
      <c r="D388" s="165">
        <v>729</v>
      </c>
    </row>
    <row r="389" spans="1:4" x14ac:dyDescent="0.3">
      <c r="A389" s="6" t="s">
        <v>395</v>
      </c>
      <c r="B389" s="165">
        <v>292</v>
      </c>
      <c r="C389" s="165">
        <v>686</v>
      </c>
      <c r="D389" s="165">
        <v>422</v>
      </c>
    </row>
    <row r="390" spans="1:4" x14ac:dyDescent="0.3">
      <c r="A390" s="6" t="s">
        <v>396</v>
      </c>
      <c r="B390" s="165">
        <v>571</v>
      </c>
      <c r="C390" s="165">
        <v>965</v>
      </c>
      <c r="D390" s="165">
        <v>538</v>
      </c>
    </row>
    <row r="391" spans="1:4" x14ac:dyDescent="0.3">
      <c r="A391" s="6" t="s">
        <v>397</v>
      </c>
      <c r="B391" s="165">
        <v>971</v>
      </c>
      <c r="C391" s="165">
        <v>1233</v>
      </c>
      <c r="D391" s="165">
        <v>954</v>
      </c>
    </row>
    <row r="392" spans="1:4" x14ac:dyDescent="0.3">
      <c r="A392" s="6" t="s">
        <v>398</v>
      </c>
      <c r="B392" s="165">
        <v>1388</v>
      </c>
      <c r="C392" s="165">
        <v>1988</v>
      </c>
      <c r="D392" s="165">
        <v>674</v>
      </c>
    </row>
    <row r="393" spans="1:4" x14ac:dyDescent="0.3">
      <c r="A393" s="6" t="s">
        <v>399</v>
      </c>
      <c r="B393" s="165">
        <v>420</v>
      </c>
      <c r="C393" s="165">
        <v>555</v>
      </c>
      <c r="D393" s="165">
        <v>387</v>
      </c>
    </row>
    <row r="394" spans="1:4" x14ac:dyDescent="0.3">
      <c r="A394" s="6" t="s">
        <v>400</v>
      </c>
      <c r="B394" s="165">
        <v>654</v>
      </c>
      <c r="C394" s="165">
        <v>1012</v>
      </c>
      <c r="D394" s="165">
        <v>604</v>
      </c>
    </row>
    <row r="395" spans="1:4" x14ac:dyDescent="0.3">
      <c r="A395" s="6" t="s">
        <v>402</v>
      </c>
      <c r="B395" s="165">
        <v>6212</v>
      </c>
      <c r="C395" s="165">
        <v>17867</v>
      </c>
      <c r="D395" s="165">
        <v>3534</v>
      </c>
    </row>
    <row r="396" spans="1:4" x14ac:dyDescent="0.3">
      <c r="A396" s="6" t="s">
        <v>401</v>
      </c>
      <c r="B396" s="165">
        <v>3001</v>
      </c>
      <c r="C396" s="165">
        <v>6946</v>
      </c>
      <c r="D396" s="165">
        <v>2673</v>
      </c>
    </row>
    <row r="397" spans="1:4" x14ac:dyDescent="0.3">
      <c r="A397" s="6" t="s">
        <v>376</v>
      </c>
      <c r="B397" s="165">
        <v>177</v>
      </c>
      <c r="C397" s="165">
        <v>323</v>
      </c>
      <c r="D397" s="165">
        <v>126</v>
      </c>
    </row>
    <row r="398" spans="1:4" x14ac:dyDescent="0.3">
      <c r="A398" s="6" t="s">
        <v>403</v>
      </c>
      <c r="B398" s="165">
        <v>114</v>
      </c>
      <c r="C398" s="165">
        <v>289</v>
      </c>
      <c r="D398" s="165">
        <v>126</v>
      </c>
    </row>
    <row r="399" spans="1:4" x14ac:dyDescent="0.3">
      <c r="A399" s="6" t="s">
        <v>404</v>
      </c>
      <c r="B399" s="165">
        <v>110</v>
      </c>
      <c r="C399" s="165">
        <v>138</v>
      </c>
      <c r="D399" s="165">
        <v>48</v>
      </c>
    </row>
    <row r="400" spans="1:4" x14ac:dyDescent="0.3">
      <c r="A400" s="6" t="s">
        <v>405</v>
      </c>
      <c r="B400" s="165">
        <v>163</v>
      </c>
      <c r="C400" s="165">
        <v>263</v>
      </c>
      <c r="D400" s="165">
        <v>185</v>
      </c>
    </row>
    <row r="401" spans="1:4" x14ac:dyDescent="0.3">
      <c r="A401" s="6" t="s">
        <v>406</v>
      </c>
      <c r="B401" s="165">
        <v>528</v>
      </c>
      <c r="C401" s="165">
        <v>874</v>
      </c>
      <c r="D401" s="165">
        <v>663</v>
      </c>
    </row>
    <row r="402" spans="1:4" x14ac:dyDescent="0.3">
      <c r="A402" s="6" t="s">
        <v>407</v>
      </c>
      <c r="B402" s="165">
        <v>1742</v>
      </c>
      <c r="C402" s="165">
        <v>2762</v>
      </c>
      <c r="D402" s="165">
        <v>1304</v>
      </c>
    </row>
    <row r="403" spans="1:4" x14ac:dyDescent="0.3">
      <c r="A403" s="6" t="s">
        <v>408</v>
      </c>
      <c r="B403" s="165">
        <v>598</v>
      </c>
      <c r="C403" s="165">
        <v>946</v>
      </c>
      <c r="D403" s="165">
        <v>682</v>
      </c>
    </row>
    <row r="404" spans="1:4" x14ac:dyDescent="0.3">
      <c r="A404" s="6" t="s">
        <v>409</v>
      </c>
      <c r="B404" s="165">
        <v>214</v>
      </c>
      <c r="C404" s="165">
        <v>476</v>
      </c>
      <c r="D404" s="165">
        <v>345</v>
      </c>
    </row>
    <row r="405" spans="1:4" x14ac:dyDescent="0.3">
      <c r="A405" s="6" t="s">
        <v>410</v>
      </c>
      <c r="B405" s="165">
        <v>362</v>
      </c>
      <c r="C405" s="165">
        <v>480</v>
      </c>
      <c r="D405" s="165">
        <v>256</v>
      </c>
    </row>
    <row r="406" spans="1:4" x14ac:dyDescent="0.3">
      <c r="A406" s="6" t="s">
        <v>411</v>
      </c>
      <c r="B406" s="165">
        <v>991</v>
      </c>
      <c r="C406" s="165">
        <v>2605</v>
      </c>
      <c r="D406" s="165">
        <v>437</v>
      </c>
    </row>
    <row r="407" spans="1:4" x14ac:dyDescent="0.3">
      <c r="A407" s="6" t="s">
        <v>412</v>
      </c>
      <c r="B407" s="165">
        <v>593</v>
      </c>
      <c r="C407" s="165">
        <v>761</v>
      </c>
      <c r="D407" s="165">
        <v>339</v>
      </c>
    </row>
    <row r="408" spans="1:4" x14ac:dyDescent="0.3">
      <c r="A408" s="6" t="s">
        <v>413</v>
      </c>
      <c r="B408" s="165">
        <v>604</v>
      </c>
      <c r="C408" s="165">
        <v>936</v>
      </c>
      <c r="D408" s="165">
        <v>405</v>
      </c>
    </row>
    <row r="409" spans="1:4" x14ac:dyDescent="0.3">
      <c r="A409" s="6" t="s">
        <v>414</v>
      </c>
      <c r="B409" s="165">
        <v>55</v>
      </c>
      <c r="C409" s="165">
        <v>105</v>
      </c>
      <c r="D409" s="165">
        <v>34</v>
      </c>
    </row>
    <row r="410" spans="1:4" x14ac:dyDescent="0.3">
      <c r="A410" s="6" t="s">
        <v>415</v>
      </c>
      <c r="B410" s="165">
        <v>234</v>
      </c>
      <c r="C410" s="165">
        <v>250</v>
      </c>
      <c r="D410" s="165">
        <v>70</v>
      </c>
    </row>
    <row r="411" spans="1:4" x14ac:dyDescent="0.3">
      <c r="A411" s="6" t="s">
        <v>416</v>
      </c>
      <c r="B411" s="165">
        <v>421</v>
      </c>
      <c r="C411" s="165">
        <v>628</v>
      </c>
      <c r="D411" s="165">
        <v>543</v>
      </c>
    </row>
    <row r="412" spans="1:4" x14ac:dyDescent="0.3">
      <c r="A412" s="6" t="s">
        <v>417</v>
      </c>
      <c r="B412" s="165">
        <v>844</v>
      </c>
      <c r="C412" s="165">
        <v>1681</v>
      </c>
      <c r="D412" s="165">
        <v>1162</v>
      </c>
    </row>
    <row r="413" spans="1:4" x14ac:dyDescent="0.3">
      <c r="A413" s="6" t="s">
        <v>418</v>
      </c>
      <c r="B413" s="165">
        <v>105</v>
      </c>
      <c r="C413" s="165">
        <v>410</v>
      </c>
      <c r="D413" s="165">
        <v>126</v>
      </c>
    </row>
    <row r="414" spans="1:4" x14ac:dyDescent="0.3">
      <c r="A414" s="6" t="s">
        <v>419</v>
      </c>
      <c r="B414" s="165">
        <v>110</v>
      </c>
      <c r="C414" s="165">
        <v>208</v>
      </c>
      <c r="D414" s="165">
        <v>86</v>
      </c>
    </row>
    <row r="415" spans="1:4" x14ac:dyDescent="0.3">
      <c r="A415" s="6" t="s">
        <v>420</v>
      </c>
      <c r="B415" s="165">
        <v>420</v>
      </c>
      <c r="C415" s="165">
        <v>786</v>
      </c>
      <c r="D415" s="165">
        <v>304</v>
      </c>
    </row>
    <row r="416" spans="1:4" x14ac:dyDescent="0.3">
      <c r="A416" s="6" t="s">
        <v>421</v>
      </c>
      <c r="B416" s="165">
        <v>5013</v>
      </c>
      <c r="C416" s="165">
        <v>8703</v>
      </c>
      <c r="D416" s="165">
        <v>4102</v>
      </c>
    </row>
    <row r="417" spans="1:4" x14ac:dyDescent="0.3">
      <c r="A417" s="6" t="s">
        <v>422</v>
      </c>
      <c r="B417" s="165">
        <v>773</v>
      </c>
      <c r="C417" s="165">
        <v>962</v>
      </c>
      <c r="D417" s="165">
        <v>527</v>
      </c>
    </row>
    <row r="418" spans="1:4" x14ac:dyDescent="0.3">
      <c r="A418" s="6" t="s">
        <v>423</v>
      </c>
      <c r="B418" s="165">
        <v>1116</v>
      </c>
      <c r="C418" s="165">
        <v>1768</v>
      </c>
      <c r="D418" s="165">
        <v>950</v>
      </c>
    </row>
    <row r="419" spans="1:4" x14ac:dyDescent="0.3">
      <c r="A419" s="6" t="s">
        <v>424</v>
      </c>
      <c r="B419" s="165">
        <v>2461</v>
      </c>
      <c r="C419" s="165">
        <v>4423</v>
      </c>
      <c r="D419" s="165">
        <v>2144</v>
      </c>
    </row>
    <row r="420" spans="1:4" x14ac:dyDescent="0.3">
      <c r="A420" s="6" t="s">
        <v>425</v>
      </c>
      <c r="B420" s="165">
        <v>109</v>
      </c>
      <c r="C420" s="165">
        <v>234</v>
      </c>
      <c r="D420" s="165">
        <v>88</v>
      </c>
    </row>
    <row r="421" spans="1:4" x14ac:dyDescent="0.3">
      <c r="A421" s="6" t="s">
        <v>426</v>
      </c>
      <c r="B421" s="165">
        <v>67</v>
      </c>
      <c r="C421" s="165">
        <v>48</v>
      </c>
      <c r="D421" s="165">
        <v>35</v>
      </c>
    </row>
    <row r="422" spans="1:4" x14ac:dyDescent="0.3">
      <c r="A422" s="6" t="s">
        <v>427</v>
      </c>
      <c r="B422" s="165">
        <v>430</v>
      </c>
      <c r="C422" s="165">
        <v>767</v>
      </c>
      <c r="D422" s="165">
        <v>345</v>
      </c>
    </row>
    <row r="423" spans="1:4" x14ac:dyDescent="0.3">
      <c r="A423" s="6" t="s">
        <v>428</v>
      </c>
      <c r="B423" s="165">
        <v>402</v>
      </c>
      <c r="C423" s="165">
        <v>680</v>
      </c>
      <c r="D423" s="165">
        <v>225</v>
      </c>
    </row>
    <row r="424" spans="1:4" x14ac:dyDescent="0.3">
      <c r="A424" s="6" t="s">
        <v>429</v>
      </c>
      <c r="B424" s="165">
        <v>289</v>
      </c>
      <c r="C424" s="165">
        <v>433</v>
      </c>
      <c r="D424" s="165">
        <v>330</v>
      </c>
    </row>
    <row r="425" spans="1:4" x14ac:dyDescent="0.3">
      <c r="A425" s="6" t="s">
        <v>430</v>
      </c>
      <c r="B425" s="165">
        <v>116</v>
      </c>
      <c r="C425" s="165">
        <v>288</v>
      </c>
      <c r="D425" s="165">
        <v>70</v>
      </c>
    </row>
    <row r="426" spans="1:4" x14ac:dyDescent="0.3">
      <c r="A426" s="6" t="s">
        <v>431</v>
      </c>
      <c r="B426" s="165">
        <v>188</v>
      </c>
      <c r="C426" s="165">
        <v>323</v>
      </c>
      <c r="D426" s="165">
        <v>171</v>
      </c>
    </row>
    <row r="427" spans="1:4" x14ac:dyDescent="0.3">
      <c r="A427" s="6" t="s">
        <v>432</v>
      </c>
      <c r="B427" s="165">
        <v>389</v>
      </c>
      <c r="C427" s="165">
        <v>645</v>
      </c>
      <c r="D427" s="165">
        <v>356</v>
      </c>
    </row>
    <row r="428" spans="1:4" x14ac:dyDescent="0.3">
      <c r="A428" s="6" t="s">
        <v>433</v>
      </c>
      <c r="B428" s="165">
        <v>1342</v>
      </c>
      <c r="C428" s="165">
        <v>1861</v>
      </c>
      <c r="D428" s="165">
        <v>945</v>
      </c>
    </row>
    <row r="429" spans="1:4" x14ac:dyDescent="0.3">
      <c r="A429" s="6" t="s">
        <v>434</v>
      </c>
      <c r="B429" s="165">
        <v>723</v>
      </c>
      <c r="C429" s="165">
        <v>881</v>
      </c>
      <c r="D429" s="165">
        <v>460</v>
      </c>
    </row>
    <row r="430" spans="1:4" x14ac:dyDescent="0.3">
      <c r="A430" s="6" t="s">
        <v>435</v>
      </c>
      <c r="B430" s="165">
        <v>448</v>
      </c>
      <c r="C430" s="165">
        <v>929</v>
      </c>
      <c r="D430" s="165">
        <v>409</v>
      </c>
    </row>
    <row r="431" spans="1:4" x14ac:dyDescent="0.3">
      <c r="A431" s="6" t="s">
        <v>436</v>
      </c>
      <c r="B431" s="165">
        <v>885</v>
      </c>
      <c r="C431" s="165">
        <v>1618</v>
      </c>
      <c r="D431" s="165">
        <v>918</v>
      </c>
    </row>
    <row r="432" spans="1:4" x14ac:dyDescent="0.3">
      <c r="A432" s="6" t="s">
        <v>437</v>
      </c>
      <c r="B432" s="165">
        <v>2333</v>
      </c>
      <c r="C432" s="165">
        <v>5041</v>
      </c>
      <c r="D432" s="165">
        <v>1630</v>
      </c>
    </row>
    <row r="433" spans="1:4" x14ac:dyDescent="0.3">
      <c r="A433" s="6" t="s">
        <v>438</v>
      </c>
      <c r="B433" s="165">
        <v>542</v>
      </c>
      <c r="C433" s="165">
        <v>1083</v>
      </c>
      <c r="D433" s="165">
        <v>514</v>
      </c>
    </row>
    <row r="434" spans="1:4" x14ac:dyDescent="0.3">
      <c r="A434" s="6" t="s">
        <v>439</v>
      </c>
      <c r="B434" s="165">
        <v>399</v>
      </c>
      <c r="C434" s="165">
        <v>539</v>
      </c>
      <c r="D434" s="165">
        <v>354</v>
      </c>
    </row>
    <row r="435" spans="1:4" x14ac:dyDescent="0.3">
      <c r="A435" s="6" t="s">
        <v>440</v>
      </c>
      <c r="B435" s="165">
        <v>403</v>
      </c>
      <c r="C435" s="165">
        <v>768</v>
      </c>
      <c r="D435" s="165">
        <v>312</v>
      </c>
    </row>
    <row r="436" spans="1:4" x14ac:dyDescent="0.3">
      <c r="A436" s="6" t="s">
        <v>441</v>
      </c>
      <c r="B436" s="165">
        <v>121</v>
      </c>
      <c r="C436" s="165">
        <v>209</v>
      </c>
      <c r="D436" s="165">
        <v>77</v>
      </c>
    </row>
    <row r="437" spans="1:4" x14ac:dyDescent="0.3">
      <c r="A437" s="6" t="s">
        <v>442</v>
      </c>
      <c r="B437" s="165">
        <v>2274</v>
      </c>
      <c r="C437" s="165">
        <v>3822</v>
      </c>
      <c r="D437" s="165">
        <v>1794</v>
      </c>
    </row>
    <row r="438" spans="1:4" x14ac:dyDescent="0.3">
      <c r="A438" s="6" t="s">
        <v>443</v>
      </c>
      <c r="B438" s="165">
        <v>200</v>
      </c>
      <c r="C438" s="165">
        <v>518</v>
      </c>
      <c r="D438" s="165">
        <v>315</v>
      </c>
    </row>
    <row r="439" spans="1:4" x14ac:dyDescent="0.3">
      <c r="A439" s="6" t="s">
        <v>444</v>
      </c>
      <c r="B439" s="165">
        <v>380</v>
      </c>
      <c r="C439" s="165">
        <v>1007</v>
      </c>
      <c r="D439" s="165">
        <v>516</v>
      </c>
    </row>
    <row r="440" spans="1:4" x14ac:dyDescent="0.3">
      <c r="A440" s="6" t="s">
        <v>445</v>
      </c>
      <c r="B440" s="165">
        <v>139</v>
      </c>
      <c r="C440" s="165">
        <v>179</v>
      </c>
      <c r="D440" s="165">
        <v>51</v>
      </c>
    </row>
    <row r="441" spans="1:4" x14ac:dyDescent="0.3">
      <c r="A441" s="6" t="s">
        <v>446</v>
      </c>
      <c r="B441" s="165">
        <v>65</v>
      </c>
      <c r="C441" s="165">
        <v>112</v>
      </c>
      <c r="D441" s="165">
        <v>46</v>
      </c>
    </row>
  </sheetData>
  <sheetProtection algorithmName="SHA-512" hashValue="1gF5FcU3hp9u8jd1I63i+k2u/CqLquUOe//aivt5+pOCabZz6eLUzFdSfrG8EbhmulShbcG6zHW4Cs3PcI3RbQ==" saltValue="5Ykcqq0toXFn2lUnNy/NrQ=="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ColWidth="9.109375" defaultRowHeight="14.4" x14ac:dyDescent="0.3"/>
  <cols>
    <col min="1" max="1" width="18" bestFit="1" customWidth="1"/>
  </cols>
  <sheetData>
    <row r="1" spans="1:36" x14ac:dyDescent="0.3">
      <c r="A1" t="s">
        <v>1317</v>
      </c>
      <c r="B1" t="s">
        <v>1316</v>
      </c>
      <c r="C1" t="s">
        <v>1315</v>
      </c>
      <c r="D1" t="s">
        <v>1314</v>
      </c>
      <c r="E1" t="s">
        <v>571</v>
      </c>
      <c r="F1" t="s">
        <v>1313</v>
      </c>
      <c r="G1" t="s">
        <v>1312</v>
      </c>
      <c r="H1" t="s">
        <v>1311</v>
      </c>
      <c r="I1" t="s">
        <v>1310</v>
      </c>
      <c r="J1" t="s">
        <v>1309</v>
      </c>
      <c r="K1" t="s">
        <v>1308</v>
      </c>
      <c r="L1" t="s">
        <v>1307</v>
      </c>
      <c r="M1" t="s">
        <v>1306</v>
      </c>
      <c r="N1" t="s">
        <v>1305</v>
      </c>
      <c r="O1" t="s">
        <v>1304</v>
      </c>
      <c r="P1" t="s">
        <v>1335</v>
      </c>
      <c r="Q1" t="s">
        <v>1336</v>
      </c>
      <c r="R1" t="s">
        <v>1303</v>
      </c>
      <c r="S1" t="s">
        <v>1302</v>
      </c>
      <c r="T1" t="s">
        <v>1301</v>
      </c>
      <c r="U1" t="s">
        <v>1300</v>
      </c>
      <c r="V1" t="s">
        <v>1299</v>
      </c>
      <c r="W1" t="s">
        <v>1298</v>
      </c>
      <c r="X1" t="s">
        <v>1297</v>
      </c>
      <c r="Y1" t="s">
        <v>1296</v>
      </c>
      <c r="Z1" t="s">
        <v>1295</v>
      </c>
      <c r="AA1" t="s">
        <v>1294</v>
      </c>
      <c r="AB1" t="s">
        <v>1293</v>
      </c>
      <c r="AC1" t="s">
        <v>1292</v>
      </c>
      <c r="AD1" t="s">
        <v>1291</v>
      </c>
      <c r="AE1" t="s">
        <v>1290</v>
      </c>
      <c r="AF1" t="s">
        <v>1289</v>
      </c>
      <c r="AG1" t="s">
        <v>1288</v>
      </c>
      <c r="AH1" t="s">
        <v>1287</v>
      </c>
      <c r="AI1" t="s">
        <v>1286</v>
      </c>
      <c r="AJ1" t="s">
        <v>1285</v>
      </c>
    </row>
    <row r="2" spans="1:36" x14ac:dyDescent="0.3">
      <c r="A2" t="s">
        <v>8</v>
      </c>
      <c r="B2" t="s">
        <v>1048</v>
      </c>
      <c r="C2" t="s">
        <v>1284</v>
      </c>
      <c r="D2">
        <v>47</v>
      </c>
      <c r="E2">
        <v>1</v>
      </c>
      <c r="F2" t="s">
        <v>1069</v>
      </c>
      <c r="G2" t="s">
        <v>1068</v>
      </c>
      <c r="H2" s="156">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1044</v>
      </c>
      <c r="AJ2">
        <v>1</v>
      </c>
    </row>
    <row r="3" spans="1:36" x14ac:dyDescent="0.3">
      <c r="A3" t="s">
        <v>9</v>
      </c>
      <c r="B3" t="s">
        <v>1048</v>
      </c>
      <c r="C3" t="s">
        <v>1283</v>
      </c>
      <c r="D3">
        <v>47</v>
      </c>
      <c r="E3">
        <v>3</v>
      </c>
      <c r="F3" t="s">
        <v>1282</v>
      </c>
      <c r="G3" t="s">
        <v>1281</v>
      </c>
      <c r="H3" s="156">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1044</v>
      </c>
      <c r="AJ3">
        <v>0</v>
      </c>
    </row>
    <row r="4" spans="1:36" x14ac:dyDescent="0.3">
      <c r="A4" t="s">
        <v>10</v>
      </c>
      <c r="B4" t="s">
        <v>1048</v>
      </c>
      <c r="C4" t="s">
        <v>1280</v>
      </c>
      <c r="D4">
        <v>47</v>
      </c>
      <c r="E4">
        <v>5</v>
      </c>
      <c r="F4" t="s">
        <v>1279</v>
      </c>
      <c r="G4" t="s">
        <v>1278</v>
      </c>
      <c r="H4" s="156">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1044</v>
      </c>
      <c r="AJ4">
        <v>0</v>
      </c>
    </row>
    <row r="5" spans="1:36" x14ac:dyDescent="0.3">
      <c r="A5" t="s">
        <v>11</v>
      </c>
      <c r="B5" t="s">
        <v>1048</v>
      </c>
      <c r="C5" t="s">
        <v>1277</v>
      </c>
      <c r="D5">
        <v>47</v>
      </c>
      <c r="E5">
        <v>7</v>
      </c>
      <c r="F5" t="s">
        <v>1276</v>
      </c>
      <c r="G5" t="s">
        <v>1275</v>
      </c>
      <c r="H5" s="156">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1044</v>
      </c>
      <c r="AJ5">
        <v>0</v>
      </c>
    </row>
    <row r="6" spans="1:36" x14ac:dyDescent="0.3">
      <c r="A6" t="s">
        <v>12</v>
      </c>
      <c r="B6" t="s">
        <v>1048</v>
      </c>
      <c r="C6" t="s">
        <v>1274</v>
      </c>
      <c r="D6">
        <v>47</v>
      </c>
      <c r="E6">
        <v>9</v>
      </c>
      <c r="F6" t="s">
        <v>1069</v>
      </c>
      <c r="G6" t="s">
        <v>1068</v>
      </c>
      <c r="H6" s="156">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1044</v>
      </c>
      <c r="AJ6">
        <v>1</v>
      </c>
    </row>
    <row r="7" spans="1:36" x14ac:dyDescent="0.3">
      <c r="A7" t="s">
        <v>13</v>
      </c>
      <c r="B7" t="s">
        <v>1048</v>
      </c>
      <c r="C7" t="s">
        <v>1273</v>
      </c>
      <c r="D7">
        <v>47</v>
      </c>
      <c r="E7">
        <v>11</v>
      </c>
      <c r="F7" t="s">
        <v>1108</v>
      </c>
      <c r="G7" t="s">
        <v>1107</v>
      </c>
      <c r="H7" s="156">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1044</v>
      </c>
      <c r="AJ7">
        <v>1</v>
      </c>
    </row>
    <row r="8" spans="1:36" x14ac:dyDescent="0.3">
      <c r="A8" t="s">
        <v>14</v>
      </c>
      <c r="B8" t="s">
        <v>1048</v>
      </c>
      <c r="C8" t="s">
        <v>1272</v>
      </c>
      <c r="D8">
        <v>47</v>
      </c>
      <c r="E8">
        <v>13</v>
      </c>
      <c r="F8" t="s">
        <v>1271</v>
      </c>
      <c r="G8" t="s">
        <v>1270</v>
      </c>
      <c r="H8" s="156">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1044</v>
      </c>
      <c r="AJ8">
        <v>1</v>
      </c>
    </row>
    <row r="9" spans="1:36" x14ac:dyDescent="0.3">
      <c r="A9" t="s">
        <v>15</v>
      </c>
      <c r="B9" t="s">
        <v>1048</v>
      </c>
      <c r="C9" t="s">
        <v>1269</v>
      </c>
      <c r="D9">
        <v>47</v>
      </c>
      <c r="E9">
        <v>15</v>
      </c>
      <c r="F9" t="s">
        <v>1046</v>
      </c>
      <c r="G9" t="s">
        <v>1045</v>
      </c>
      <c r="H9" s="156">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1044</v>
      </c>
      <c r="AJ9">
        <v>1</v>
      </c>
    </row>
    <row r="10" spans="1:36" x14ac:dyDescent="0.3">
      <c r="A10" t="s">
        <v>16</v>
      </c>
      <c r="B10" t="s">
        <v>1048</v>
      </c>
      <c r="C10" t="s">
        <v>1268</v>
      </c>
      <c r="D10">
        <v>47</v>
      </c>
      <c r="E10">
        <v>17</v>
      </c>
      <c r="F10" t="s">
        <v>1267</v>
      </c>
      <c r="G10" t="s">
        <v>1266</v>
      </c>
      <c r="H10" s="156">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1044</v>
      </c>
      <c r="AJ10">
        <v>0</v>
      </c>
    </row>
    <row r="11" spans="1:36" x14ac:dyDescent="0.3">
      <c r="A11" t="s">
        <v>17</v>
      </c>
      <c r="B11" t="s">
        <v>1048</v>
      </c>
      <c r="C11" t="s">
        <v>1265</v>
      </c>
      <c r="D11">
        <v>47</v>
      </c>
      <c r="E11">
        <v>19</v>
      </c>
      <c r="F11" t="s">
        <v>1060</v>
      </c>
      <c r="G11" t="s">
        <v>1059</v>
      </c>
      <c r="H11" s="156">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1044</v>
      </c>
      <c r="AJ11">
        <v>1</v>
      </c>
    </row>
    <row r="12" spans="1:36" x14ac:dyDescent="0.3">
      <c r="A12" t="s">
        <v>18</v>
      </c>
      <c r="B12" t="s">
        <v>1048</v>
      </c>
      <c r="C12" t="s">
        <v>1264</v>
      </c>
      <c r="D12">
        <v>47</v>
      </c>
      <c r="E12">
        <v>21</v>
      </c>
      <c r="F12" t="s">
        <v>1046</v>
      </c>
      <c r="G12" t="s">
        <v>1045</v>
      </c>
      <c r="H12" s="156">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1044</v>
      </c>
      <c r="AJ12">
        <v>1</v>
      </c>
    </row>
    <row r="13" spans="1:36" x14ac:dyDescent="0.3">
      <c r="A13" t="s">
        <v>19</v>
      </c>
      <c r="B13" t="s">
        <v>1048</v>
      </c>
      <c r="C13" t="s">
        <v>1263</v>
      </c>
      <c r="D13">
        <v>47</v>
      </c>
      <c r="E13">
        <v>23</v>
      </c>
      <c r="F13" t="s">
        <v>1151</v>
      </c>
      <c r="G13" t="s">
        <v>1150</v>
      </c>
      <c r="H13" s="156">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1044</v>
      </c>
      <c r="AJ13">
        <v>1</v>
      </c>
    </row>
    <row r="14" spans="1:36" x14ac:dyDescent="0.3">
      <c r="A14" t="s">
        <v>20</v>
      </c>
      <c r="B14" t="s">
        <v>1048</v>
      </c>
      <c r="C14" t="s">
        <v>1262</v>
      </c>
      <c r="D14">
        <v>47</v>
      </c>
      <c r="E14">
        <v>25</v>
      </c>
      <c r="F14" t="s">
        <v>1261</v>
      </c>
      <c r="G14" t="s">
        <v>1260</v>
      </c>
      <c r="H14" s="156">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1044</v>
      </c>
      <c r="AJ14">
        <v>0</v>
      </c>
    </row>
    <row r="15" spans="1:36" x14ac:dyDescent="0.3">
      <c r="A15" t="s">
        <v>21</v>
      </c>
      <c r="B15" t="s">
        <v>1048</v>
      </c>
      <c r="C15" t="s">
        <v>1259</v>
      </c>
      <c r="D15">
        <v>47</v>
      </c>
      <c r="E15">
        <v>27</v>
      </c>
      <c r="F15" t="s">
        <v>1258</v>
      </c>
      <c r="G15" t="s">
        <v>1257</v>
      </c>
      <c r="H15" s="156">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1044</v>
      </c>
      <c r="AJ15">
        <v>0</v>
      </c>
    </row>
    <row r="16" spans="1:36" x14ac:dyDescent="0.3">
      <c r="A16" t="s">
        <v>22</v>
      </c>
      <c r="B16" t="s">
        <v>1048</v>
      </c>
      <c r="C16" t="s">
        <v>1256</v>
      </c>
      <c r="D16">
        <v>47</v>
      </c>
      <c r="E16">
        <v>29</v>
      </c>
      <c r="F16" t="s">
        <v>1255</v>
      </c>
      <c r="G16" t="s">
        <v>1254</v>
      </c>
      <c r="H16" s="156">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1044</v>
      </c>
      <c r="AJ16">
        <v>0</v>
      </c>
    </row>
    <row r="17" spans="1:36" x14ac:dyDescent="0.3">
      <c r="A17" t="s">
        <v>23</v>
      </c>
      <c r="B17" t="s">
        <v>1048</v>
      </c>
      <c r="C17" t="s">
        <v>1253</v>
      </c>
      <c r="D17">
        <v>47</v>
      </c>
      <c r="E17">
        <v>31</v>
      </c>
      <c r="F17" t="s">
        <v>1252</v>
      </c>
      <c r="G17" t="s">
        <v>1251</v>
      </c>
      <c r="H17" s="156">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1044</v>
      </c>
      <c r="AJ17">
        <v>0</v>
      </c>
    </row>
    <row r="18" spans="1:36" x14ac:dyDescent="0.3">
      <c r="A18" t="s">
        <v>24</v>
      </c>
      <c r="B18" t="s">
        <v>1048</v>
      </c>
      <c r="C18" t="s">
        <v>1250</v>
      </c>
      <c r="D18">
        <v>47</v>
      </c>
      <c r="E18">
        <v>33</v>
      </c>
      <c r="F18" t="s">
        <v>1249</v>
      </c>
      <c r="G18" t="s">
        <v>1248</v>
      </c>
      <c r="H18" s="156">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1044</v>
      </c>
      <c r="AJ18">
        <v>1</v>
      </c>
    </row>
    <row r="19" spans="1:36" x14ac:dyDescent="0.3">
      <c r="A19" t="s">
        <v>25</v>
      </c>
      <c r="B19" t="s">
        <v>1048</v>
      </c>
      <c r="C19" t="s">
        <v>1247</v>
      </c>
      <c r="D19">
        <v>47</v>
      </c>
      <c r="E19">
        <v>35</v>
      </c>
      <c r="F19" t="s">
        <v>1246</v>
      </c>
      <c r="G19" t="s">
        <v>1245</v>
      </c>
      <c r="H19" s="156">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1044</v>
      </c>
      <c r="AJ19">
        <v>0</v>
      </c>
    </row>
    <row r="20" spans="1:36" x14ac:dyDescent="0.3">
      <c r="A20" t="s">
        <v>26</v>
      </c>
      <c r="B20" t="s">
        <v>1048</v>
      </c>
      <c r="C20" t="s">
        <v>1244</v>
      </c>
      <c r="D20">
        <v>47</v>
      </c>
      <c r="E20">
        <v>37</v>
      </c>
      <c r="F20" t="s">
        <v>1046</v>
      </c>
      <c r="G20" t="s">
        <v>1045</v>
      </c>
      <c r="H20" s="156">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1044</v>
      </c>
      <c r="AJ20">
        <v>1</v>
      </c>
    </row>
    <row r="21" spans="1:36" x14ac:dyDescent="0.3">
      <c r="A21" t="s">
        <v>27</v>
      </c>
      <c r="B21" t="s">
        <v>1048</v>
      </c>
      <c r="C21" t="s">
        <v>1243</v>
      </c>
      <c r="D21">
        <v>47</v>
      </c>
      <c r="E21">
        <v>39</v>
      </c>
      <c r="F21" t="s">
        <v>1242</v>
      </c>
      <c r="G21" t="s">
        <v>1241</v>
      </c>
      <c r="H21" s="156">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1044</v>
      </c>
      <c r="AJ21">
        <v>0</v>
      </c>
    </row>
    <row r="22" spans="1:36" x14ac:dyDescent="0.3">
      <c r="A22" t="s">
        <v>28</v>
      </c>
      <c r="B22" t="s">
        <v>1048</v>
      </c>
      <c r="C22" t="s">
        <v>1240</v>
      </c>
      <c r="D22">
        <v>47</v>
      </c>
      <c r="E22">
        <v>41</v>
      </c>
      <c r="F22" t="s">
        <v>1239</v>
      </c>
      <c r="G22" t="s">
        <v>1238</v>
      </c>
      <c r="H22" s="156">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1044</v>
      </c>
      <c r="AJ22">
        <v>0</v>
      </c>
    </row>
    <row r="23" spans="1:36" x14ac:dyDescent="0.3">
      <c r="A23" t="s">
        <v>29</v>
      </c>
      <c r="B23" t="s">
        <v>1048</v>
      </c>
      <c r="C23" t="s">
        <v>1237</v>
      </c>
      <c r="D23">
        <v>47</v>
      </c>
      <c r="E23">
        <v>43</v>
      </c>
      <c r="F23" t="s">
        <v>1046</v>
      </c>
      <c r="G23" t="s">
        <v>1045</v>
      </c>
      <c r="H23" s="156">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1044</v>
      </c>
      <c r="AJ23">
        <v>1</v>
      </c>
    </row>
    <row r="24" spans="1:36" x14ac:dyDescent="0.3">
      <c r="A24" t="s">
        <v>30</v>
      </c>
      <c r="B24" t="s">
        <v>1048</v>
      </c>
      <c r="C24" t="s">
        <v>1236</v>
      </c>
      <c r="D24">
        <v>47</v>
      </c>
      <c r="E24">
        <v>45</v>
      </c>
      <c r="F24" t="s">
        <v>1235</v>
      </c>
      <c r="G24" t="s">
        <v>1234</v>
      </c>
      <c r="H24" s="156">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1044</v>
      </c>
      <c r="AJ24">
        <v>0</v>
      </c>
    </row>
    <row r="25" spans="1:36" x14ac:dyDescent="0.3">
      <c r="A25" t="s">
        <v>31</v>
      </c>
      <c r="B25" t="s">
        <v>1048</v>
      </c>
      <c r="C25" t="s">
        <v>1233</v>
      </c>
      <c r="D25">
        <v>47</v>
      </c>
      <c r="E25">
        <v>47</v>
      </c>
      <c r="F25" t="s">
        <v>1074</v>
      </c>
      <c r="G25" t="s">
        <v>1073</v>
      </c>
      <c r="H25" s="156">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1044</v>
      </c>
      <c r="AJ25">
        <v>1</v>
      </c>
    </row>
    <row r="26" spans="1:36" x14ac:dyDescent="0.3">
      <c r="A26" t="s">
        <v>32</v>
      </c>
      <c r="B26" t="s">
        <v>1048</v>
      </c>
      <c r="C26" t="s">
        <v>1232</v>
      </c>
      <c r="D26">
        <v>47</v>
      </c>
      <c r="E26">
        <v>49</v>
      </c>
      <c r="F26" t="s">
        <v>1231</v>
      </c>
      <c r="G26" t="s">
        <v>1230</v>
      </c>
      <c r="H26" s="156">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1044</v>
      </c>
      <c r="AJ26">
        <v>0</v>
      </c>
    </row>
    <row r="27" spans="1:36" x14ac:dyDescent="0.3">
      <c r="A27" t="s">
        <v>33</v>
      </c>
      <c r="B27" t="s">
        <v>1048</v>
      </c>
      <c r="C27" t="s">
        <v>1229</v>
      </c>
      <c r="D27">
        <v>47</v>
      </c>
      <c r="E27">
        <v>51</v>
      </c>
      <c r="F27" t="s">
        <v>1228</v>
      </c>
      <c r="G27" t="s">
        <v>1227</v>
      </c>
      <c r="H27" s="156">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1044</v>
      </c>
      <c r="AJ27">
        <v>0</v>
      </c>
    </row>
    <row r="28" spans="1:36" x14ac:dyDescent="0.3">
      <c r="A28" t="s">
        <v>34</v>
      </c>
      <c r="B28" t="s">
        <v>1048</v>
      </c>
      <c r="C28" t="s">
        <v>1226</v>
      </c>
      <c r="D28">
        <v>47</v>
      </c>
      <c r="E28">
        <v>53</v>
      </c>
      <c r="F28" t="s">
        <v>1225</v>
      </c>
      <c r="G28" t="s">
        <v>1224</v>
      </c>
      <c r="H28" s="156">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1044</v>
      </c>
      <c r="AJ28">
        <v>0</v>
      </c>
    </row>
    <row r="29" spans="1:36" x14ac:dyDescent="0.3">
      <c r="A29" t="s">
        <v>35</v>
      </c>
      <c r="B29" t="s">
        <v>1048</v>
      </c>
      <c r="C29" t="s">
        <v>1223</v>
      </c>
      <c r="D29">
        <v>47</v>
      </c>
      <c r="E29">
        <v>55</v>
      </c>
      <c r="F29" t="s">
        <v>1222</v>
      </c>
      <c r="G29" t="s">
        <v>1221</v>
      </c>
      <c r="H29" s="156">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1044</v>
      </c>
      <c r="AJ29">
        <v>0</v>
      </c>
    </row>
    <row r="30" spans="1:36" x14ac:dyDescent="0.3">
      <c r="A30" t="s">
        <v>36</v>
      </c>
      <c r="B30" t="s">
        <v>1048</v>
      </c>
      <c r="C30" t="s">
        <v>1220</v>
      </c>
      <c r="D30">
        <v>47</v>
      </c>
      <c r="E30">
        <v>57</v>
      </c>
      <c r="F30" t="s">
        <v>1219</v>
      </c>
      <c r="G30" t="s">
        <v>1218</v>
      </c>
      <c r="H30" s="156">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1044</v>
      </c>
      <c r="AJ30">
        <v>1</v>
      </c>
    </row>
    <row r="31" spans="1:36" x14ac:dyDescent="0.3">
      <c r="A31" t="s">
        <v>37</v>
      </c>
      <c r="B31" t="s">
        <v>1048</v>
      </c>
      <c r="C31" t="s">
        <v>1217</v>
      </c>
      <c r="D31">
        <v>47</v>
      </c>
      <c r="E31">
        <v>59</v>
      </c>
      <c r="F31" t="s">
        <v>1216</v>
      </c>
      <c r="G31" t="s">
        <v>1215</v>
      </c>
      <c r="H31" s="156">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1044</v>
      </c>
      <c r="AJ31">
        <v>0</v>
      </c>
    </row>
    <row r="32" spans="1:36" x14ac:dyDescent="0.3">
      <c r="A32" t="s">
        <v>38</v>
      </c>
      <c r="B32" t="s">
        <v>1048</v>
      </c>
      <c r="C32" t="s">
        <v>1214</v>
      </c>
      <c r="D32">
        <v>47</v>
      </c>
      <c r="E32">
        <v>61</v>
      </c>
      <c r="F32" t="s">
        <v>1213</v>
      </c>
      <c r="G32" t="s">
        <v>1212</v>
      </c>
      <c r="H32" s="156">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1044</v>
      </c>
      <c r="AJ32">
        <v>0</v>
      </c>
    </row>
    <row r="33" spans="1:36" x14ac:dyDescent="0.3">
      <c r="A33" t="s">
        <v>39</v>
      </c>
      <c r="B33" t="s">
        <v>1048</v>
      </c>
      <c r="C33" t="s">
        <v>1211</v>
      </c>
      <c r="D33">
        <v>47</v>
      </c>
      <c r="E33">
        <v>63</v>
      </c>
      <c r="F33" t="s">
        <v>1177</v>
      </c>
      <c r="G33" t="s">
        <v>1176</v>
      </c>
      <c r="H33" s="156">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1044</v>
      </c>
      <c r="AJ33">
        <v>1</v>
      </c>
    </row>
    <row r="34" spans="1:36" x14ac:dyDescent="0.3">
      <c r="A34" t="s">
        <v>40</v>
      </c>
      <c r="B34" t="s">
        <v>1048</v>
      </c>
      <c r="C34" t="s">
        <v>1210</v>
      </c>
      <c r="D34">
        <v>47</v>
      </c>
      <c r="E34">
        <v>65</v>
      </c>
      <c r="F34" t="s">
        <v>1091</v>
      </c>
      <c r="G34" t="s">
        <v>1090</v>
      </c>
      <c r="H34" s="156">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1044</v>
      </c>
      <c r="AJ34">
        <v>1</v>
      </c>
    </row>
    <row r="35" spans="1:36" x14ac:dyDescent="0.3">
      <c r="A35" t="s">
        <v>41</v>
      </c>
      <c r="B35" t="s">
        <v>1048</v>
      </c>
      <c r="C35" t="s">
        <v>1209</v>
      </c>
      <c r="D35">
        <v>47</v>
      </c>
      <c r="E35">
        <v>67</v>
      </c>
      <c r="F35" t="s">
        <v>1208</v>
      </c>
      <c r="G35" t="s">
        <v>1207</v>
      </c>
      <c r="H35" s="156">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1044</v>
      </c>
      <c r="AJ35">
        <v>0</v>
      </c>
    </row>
    <row r="36" spans="1:36" x14ac:dyDescent="0.3">
      <c r="A36" t="s">
        <v>42</v>
      </c>
      <c r="B36" t="s">
        <v>1048</v>
      </c>
      <c r="C36" t="s">
        <v>1206</v>
      </c>
      <c r="D36">
        <v>47</v>
      </c>
      <c r="E36">
        <v>69</v>
      </c>
      <c r="F36" t="s">
        <v>1205</v>
      </c>
      <c r="G36" t="s">
        <v>1204</v>
      </c>
      <c r="H36" s="156">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1044</v>
      </c>
      <c r="AJ36">
        <v>0</v>
      </c>
    </row>
    <row r="37" spans="1:36" x14ac:dyDescent="0.3">
      <c r="A37" t="s">
        <v>43</v>
      </c>
      <c r="B37" t="s">
        <v>1048</v>
      </c>
      <c r="C37" t="s">
        <v>1203</v>
      </c>
      <c r="D37">
        <v>47</v>
      </c>
      <c r="E37">
        <v>71</v>
      </c>
      <c r="F37" t="s">
        <v>1202</v>
      </c>
      <c r="G37" t="s">
        <v>1201</v>
      </c>
      <c r="H37" s="156">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1044</v>
      </c>
      <c r="AJ37">
        <v>0</v>
      </c>
    </row>
    <row r="38" spans="1:36" x14ac:dyDescent="0.3">
      <c r="A38" t="s">
        <v>44</v>
      </c>
      <c r="B38" t="s">
        <v>1048</v>
      </c>
      <c r="C38" t="s">
        <v>1200</v>
      </c>
      <c r="D38">
        <v>47</v>
      </c>
      <c r="E38">
        <v>73</v>
      </c>
      <c r="F38" t="s">
        <v>1078</v>
      </c>
      <c r="G38" t="s">
        <v>1077</v>
      </c>
      <c r="H38" s="156">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1044</v>
      </c>
      <c r="AJ38">
        <v>1</v>
      </c>
    </row>
    <row r="39" spans="1:36" x14ac:dyDescent="0.3">
      <c r="A39" t="s">
        <v>45</v>
      </c>
      <c r="B39" t="s">
        <v>1048</v>
      </c>
      <c r="C39" t="s">
        <v>1199</v>
      </c>
      <c r="D39">
        <v>47</v>
      </c>
      <c r="E39">
        <v>75</v>
      </c>
      <c r="F39" t="s">
        <v>1198</v>
      </c>
      <c r="G39" t="s">
        <v>1197</v>
      </c>
      <c r="H39" s="156">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1044</v>
      </c>
      <c r="AJ39">
        <v>0</v>
      </c>
    </row>
    <row r="40" spans="1:36" x14ac:dyDescent="0.3">
      <c r="A40" t="s">
        <v>46</v>
      </c>
      <c r="B40" t="s">
        <v>1048</v>
      </c>
      <c r="C40" t="s">
        <v>1196</v>
      </c>
      <c r="D40">
        <v>47</v>
      </c>
      <c r="E40">
        <v>77</v>
      </c>
      <c r="F40" t="s">
        <v>1195</v>
      </c>
      <c r="G40" t="s">
        <v>1194</v>
      </c>
      <c r="H40" s="156">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1044</v>
      </c>
      <c r="AJ40">
        <v>0</v>
      </c>
    </row>
    <row r="41" spans="1:36" x14ac:dyDescent="0.3">
      <c r="A41" t="s">
        <v>47</v>
      </c>
      <c r="B41" t="s">
        <v>1048</v>
      </c>
      <c r="C41" t="s">
        <v>1193</v>
      </c>
      <c r="D41">
        <v>47</v>
      </c>
      <c r="E41">
        <v>79</v>
      </c>
      <c r="F41" t="s">
        <v>1192</v>
      </c>
      <c r="G41" t="s">
        <v>1191</v>
      </c>
      <c r="H41" s="156">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1044</v>
      </c>
      <c r="AJ41">
        <v>0</v>
      </c>
    </row>
    <row r="42" spans="1:36" x14ac:dyDescent="0.3">
      <c r="A42" t="s">
        <v>48</v>
      </c>
      <c r="B42" t="s">
        <v>1048</v>
      </c>
      <c r="C42" t="s">
        <v>1190</v>
      </c>
      <c r="D42">
        <v>47</v>
      </c>
      <c r="E42">
        <v>81</v>
      </c>
      <c r="F42" t="s">
        <v>1189</v>
      </c>
      <c r="G42" t="s">
        <v>1188</v>
      </c>
      <c r="H42" s="156">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1044</v>
      </c>
      <c r="AJ42">
        <v>1</v>
      </c>
    </row>
    <row r="43" spans="1:36" x14ac:dyDescent="0.3">
      <c r="A43" t="s">
        <v>49</v>
      </c>
      <c r="B43" t="s">
        <v>1048</v>
      </c>
      <c r="C43" t="s">
        <v>1187</v>
      </c>
      <c r="D43">
        <v>47</v>
      </c>
      <c r="E43">
        <v>83</v>
      </c>
      <c r="F43" t="s">
        <v>1186</v>
      </c>
      <c r="G43" t="s">
        <v>1185</v>
      </c>
      <c r="H43" s="156">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1044</v>
      </c>
      <c r="AJ43">
        <v>0</v>
      </c>
    </row>
    <row r="44" spans="1:36" x14ac:dyDescent="0.3">
      <c r="A44" t="s">
        <v>50</v>
      </c>
      <c r="B44" t="s">
        <v>1048</v>
      </c>
      <c r="C44" t="s">
        <v>1184</v>
      </c>
      <c r="D44">
        <v>47</v>
      </c>
      <c r="E44">
        <v>85</v>
      </c>
      <c r="F44" t="s">
        <v>1183</v>
      </c>
      <c r="G44" t="s">
        <v>1182</v>
      </c>
      <c r="H44" s="156">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1044</v>
      </c>
      <c r="AJ44">
        <v>0</v>
      </c>
    </row>
    <row r="45" spans="1:36" x14ac:dyDescent="0.3">
      <c r="A45" t="s">
        <v>51</v>
      </c>
      <c r="B45" t="s">
        <v>1048</v>
      </c>
      <c r="C45" t="s">
        <v>1181</v>
      </c>
      <c r="D45">
        <v>47</v>
      </c>
      <c r="E45">
        <v>87</v>
      </c>
      <c r="F45" t="s">
        <v>1180</v>
      </c>
      <c r="G45" t="s">
        <v>1179</v>
      </c>
      <c r="H45" s="156">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1044</v>
      </c>
      <c r="AJ45">
        <v>0</v>
      </c>
    </row>
    <row r="46" spans="1:36" x14ac:dyDescent="0.3">
      <c r="A46" t="s">
        <v>52</v>
      </c>
      <c r="B46" t="s">
        <v>1048</v>
      </c>
      <c r="C46" t="s">
        <v>1178</v>
      </c>
      <c r="D46">
        <v>47</v>
      </c>
      <c r="E46">
        <v>89</v>
      </c>
      <c r="F46" t="s">
        <v>1177</v>
      </c>
      <c r="G46" t="s">
        <v>1176</v>
      </c>
      <c r="H46" s="156">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1044</v>
      </c>
      <c r="AJ46">
        <v>1</v>
      </c>
    </row>
    <row r="47" spans="1:36" x14ac:dyDescent="0.3">
      <c r="A47" t="s">
        <v>53</v>
      </c>
      <c r="B47" t="s">
        <v>1048</v>
      </c>
      <c r="C47" t="s">
        <v>1175</v>
      </c>
      <c r="D47">
        <v>47</v>
      </c>
      <c r="E47">
        <v>91</v>
      </c>
      <c r="F47" t="s">
        <v>1174</v>
      </c>
      <c r="G47" t="s">
        <v>1173</v>
      </c>
      <c r="H47" s="156">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1044</v>
      </c>
      <c r="AJ47">
        <v>0</v>
      </c>
    </row>
    <row r="48" spans="1:36" x14ac:dyDescent="0.3">
      <c r="A48" t="s">
        <v>54</v>
      </c>
      <c r="B48" t="s">
        <v>1048</v>
      </c>
      <c r="C48" t="s">
        <v>1172</v>
      </c>
      <c r="D48">
        <v>47</v>
      </c>
      <c r="E48">
        <v>93</v>
      </c>
      <c r="F48" t="s">
        <v>1069</v>
      </c>
      <c r="G48" t="s">
        <v>1068</v>
      </c>
      <c r="H48" s="156">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1044</v>
      </c>
      <c r="AJ48">
        <v>1</v>
      </c>
    </row>
    <row r="49" spans="1:36" x14ac:dyDescent="0.3">
      <c r="A49" t="s">
        <v>55</v>
      </c>
      <c r="B49" t="s">
        <v>1048</v>
      </c>
      <c r="C49" t="s">
        <v>1171</v>
      </c>
      <c r="D49">
        <v>47</v>
      </c>
      <c r="E49">
        <v>95</v>
      </c>
      <c r="F49" t="s">
        <v>1170</v>
      </c>
      <c r="G49" t="s">
        <v>1169</v>
      </c>
      <c r="H49" s="156">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1044</v>
      </c>
      <c r="AJ49">
        <v>0</v>
      </c>
    </row>
    <row r="50" spans="1:36" x14ac:dyDescent="0.3">
      <c r="A50" t="s">
        <v>56</v>
      </c>
      <c r="B50" t="s">
        <v>1048</v>
      </c>
      <c r="C50" t="s">
        <v>1168</v>
      </c>
      <c r="D50">
        <v>47</v>
      </c>
      <c r="E50">
        <v>97</v>
      </c>
      <c r="F50" t="s">
        <v>1167</v>
      </c>
      <c r="G50" t="s">
        <v>1166</v>
      </c>
      <c r="H50" s="156">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1044</v>
      </c>
      <c r="AJ50">
        <v>0</v>
      </c>
    </row>
    <row r="51" spans="1:36" x14ac:dyDescent="0.3">
      <c r="A51" t="s">
        <v>57</v>
      </c>
      <c r="B51" t="s">
        <v>1048</v>
      </c>
      <c r="C51" t="s">
        <v>1165</v>
      </c>
      <c r="D51">
        <v>47</v>
      </c>
      <c r="E51">
        <v>99</v>
      </c>
      <c r="F51" t="s">
        <v>1164</v>
      </c>
      <c r="G51" t="s">
        <v>1163</v>
      </c>
      <c r="H51" s="156">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1044</v>
      </c>
      <c r="AJ51">
        <v>0</v>
      </c>
    </row>
    <row r="52" spans="1:36" x14ac:dyDescent="0.3">
      <c r="A52" t="s">
        <v>58</v>
      </c>
      <c r="B52" t="s">
        <v>1048</v>
      </c>
      <c r="C52" t="s">
        <v>1162</v>
      </c>
      <c r="D52">
        <v>47</v>
      </c>
      <c r="E52">
        <v>101</v>
      </c>
      <c r="F52" t="s">
        <v>1161</v>
      </c>
      <c r="G52" t="s">
        <v>1160</v>
      </c>
      <c r="H52" s="156">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1044</v>
      </c>
      <c r="AJ52">
        <v>0</v>
      </c>
    </row>
    <row r="53" spans="1:36" x14ac:dyDescent="0.3">
      <c r="A53" t="s">
        <v>59</v>
      </c>
      <c r="B53" t="s">
        <v>1048</v>
      </c>
      <c r="C53" t="s">
        <v>1159</v>
      </c>
      <c r="D53">
        <v>47</v>
      </c>
      <c r="E53">
        <v>103</v>
      </c>
      <c r="F53" t="s">
        <v>1158</v>
      </c>
      <c r="G53" t="s">
        <v>1157</v>
      </c>
      <c r="H53" s="156">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1044</v>
      </c>
      <c r="AJ53">
        <v>0</v>
      </c>
    </row>
    <row r="54" spans="1:36" x14ac:dyDescent="0.3">
      <c r="A54" t="s">
        <v>60</v>
      </c>
      <c r="B54" t="s">
        <v>1048</v>
      </c>
      <c r="C54" t="s">
        <v>1156</v>
      </c>
      <c r="D54">
        <v>47</v>
      </c>
      <c r="E54">
        <v>105</v>
      </c>
      <c r="F54" t="s">
        <v>1069</v>
      </c>
      <c r="G54" t="s">
        <v>1068</v>
      </c>
      <c r="H54" s="156">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1044</v>
      </c>
      <c r="AJ54">
        <v>1</v>
      </c>
    </row>
    <row r="55" spans="1:36" x14ac:dyDescent="0.3">
      <c r="A55" t="s">
        <v>63</v>
      </c>
      <c r="B55" t="s">
        <v>1048</v>
      </c>
      <c r="C55" t="s">
        <v>1155</v>
      </c>
      <c r="D55">
        <v>47</v>
      </c>
      <c r="E55">
        <v>111</v>
      </c>
      <c r="F55" t="s">
        <v>1154</v>
      </c>
      <c r="G55" t="s">
        <v>1153</v>
      </c>
      <c r="H55" s="156">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1044</v>
      </c>
      <c r="AJ55">
        <v>1</v>
      </c>
    </row>
    <row r="56" spans="1:36" x14ac:dyDescent="0.3">
      <c r="A56" t="s">
        <v>64</v>
      </c>
      <c r="B56" t="s">
        <v>1048</v>
      </c>
      <c r="C56" t="s">
        <v>1152</v>
      </c>
      <c r="D56">
        <v>47</v>
      </c>
      <c r="E56">
        <v>113</v>
      </c>
      <c r="F56" t="s">
        <v>1151</v>
      </c>
      <c r="G56" t="s">
        <v>1150</v>
      </c>
      <c r="H56" s="156">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1044</v>
      </c>
      <c r="AJ56">
        <v>1</v>
      </c>
    </row>
    <row r="57" spans="1:36" x14ac:dyDescent="0.3">
      <c r="A57" t="s">
        <v>65</v>
      </c>
      <c r="B57" t="s">
        <v>1048</v>
      </c>
      <c r="C57" t="s">
        <v>1149</v>
      </c>
      <c r="D57">
        <v>47</v>
      </c>
      <c r="E57">
        <v>115</v>
      </c>
      <c r="F57" t="s">
        <v>1091</v>
      </c>
      <c r="G57" t="s">
        <v>1090</v>
      </c>
      <c r="H57" s="156">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1044</v>
      </c>
      <c r="AJ57">
        <v>1</v>
      </c>
    </row>
    <row r="58" spans="1:36" x14ac:dyDescent="0.3">
      <c r="A58" t="s">
        <v>66</v>
      </c>
      <c r="B58" t="s">
        <v>1048</v>
      </c>
      <c r="C58" t="s">
        <v>1148</v>
      </c>
      <c r="D58">
        <v>47</v>
      </c>
      <c r="E58">
        <v>117</v>
      </c>
      <c r="F58" t="s">
        <v>1147</v>
      </c>
      <c r="G58" t="s">
        <v>1146</v>
      </c>
      <c r="H58" s="156">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1044</v>
      </c>
      <c r="AJ58">
        <v>0</v>
      </c>
    </row>
    <row r="59" spans="1:36" x14ac:dyDescent="0.3">
      <c r="A59" t="s">
        <v>67</v>
      </c>
      <c r="B59" t="s">
        <v>1048</v>
      </c>
      <c r="C59" t="s">
        <v>1145</v>
      </c>
      <c r="D59">
        <v>47</v>
      </c>
      <c r="E59">
        <v>119</v>
      </c>
      <c r="F59" t="s">
        <v>1144</v>
      </c>
      <c r="G59" t="s">
        <v>1143</v>
      </c>
      <c r="H59" s="156">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1044</v>
      </c>
      <c r="AJ59">
        <v>1</v>
      </c>
    </row>
    <row r="60" spans="1:36" x14ac:dyDescent="0.3">
      <c r="A60" t="s">
        <v>61</v>
      </c>
      <c r="B60" t="s">
        <v>1048</v>
      </c>
      <c r="C60" t="s">
        <v>1142</v>
      </c>
      <c r="D60">
        <v>47</v>
      </c>
      <c r="E60">
        <v>107</v>
      </c>
      <c r="F60" t="s">
        <v>1141</v>
      </c>
      <c r="G60" t="s">
        <v>1140</v>
      </c>
      <c r="H60" s="156">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1044</v>
      </c>
      <c r="AJ60">
        <v>0</v>
      </c>
    </row>
    <row r="61" spans="1:36" x14ac:dyDescent="0.3">
      <c r="A61" t="s">
        <v>62</v>
      </c>
      <c r="B61" t="s">
        <v>1048</v>
      </c>
      <c r="C61" t="s">
        <v>1139</v>
      </c>
      <c r="D61">
        <v>47</v>
      </c>
      <c r="E61">
        <v>109</v>
      </c>
      <c r="F61" t="s">
        <v>1138</v>
      </c>
      <c r="G61" t="s">
        <v>1137</v>
      </c>
      <c r="H61" s="156">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1044</v>
      </c>
      <c r="AJ61">
        <v>0</v>
      </c>
    </row>
    <row r="62" spans="1:36" x14ac:dyDescent="0.3">
      <c r="A62" t="s">
        <v>68</v>
      </c>
      <c r="B62" t="s">
        <v>1048</v>
      </c>
      <c r="C62" t="s">
        <v>1136</v>
      </c>
      <c r="D62">
        <v>47</v>
      </c>
      <c r="E62">
        <v>121</v>
      </c>
      <c r="F62" t="s">
        <v>1135</v>
      </c>
      <c r="G62" t="s">
        <v>1134</v>
      </c>
      <c r="H62" s="156">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1044</v>
      </c>
      <c r="AJ62">
        <v>0</v>
      </c>
    </row>
    <row r="63" spans="1:36" x14ac:dyDescent="0.3">
      <c r="A63" t="s">
        <v>69</v>
      </c>
      <c r="B63" t="s">
        <v>1048</v>
      </c>
      <c r="C63" t="s">
        <v>1133</v>
      </c>
      <c r="D63">
        <v>47</v>
      </c>
      <c r="E63">
        <v>123</v>
      </c>
      <c r="F63" t="s">
        <v>1132</v>
      </c>
      <c r="G63" t="s">
        <v>1131</v>
      </c>
      <c r="H63" s="156">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1044</v>
      </c>
      <c r="AJ63">
        <v>0</v>
      </c>
    </row>
    <row r="64" spans="1:36" x14ac:dyDescent="0.3">
      <c r="A64" t="s">
        <v>70</v>
      </c>
      <c r="B64" t="s">
        <v>1048</v>
      </c>
      <c r="C64" t="s">
        <v>1130</v>
      </c>
      <c r="D64">
        <v>47</v>
      </c>
      <c r="E64">
        <v>125</v>
      </c>
      <c r="F64" t="s">
        <v>1129</v>
      </c>
      <c r="G64" t="s">
        <v>1128</v>
      </c>
      <c r="H64" s="156">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1044</v>
      </c>
      <c r="AJ64">
        <v>1</v>
      </c>
    </row>
    <row r="65" spans="1:36" x14ac:dyDescent="0.3">
      <c r="A65" t="s">
        <v>71</v>
      </c>
      <c r="B65" t="s">
        <v>1048</v>
      </c>
      <c r="C65" t="s">
        <v>1127</v>
      </c>
      <c r="D65">
        <v>47</v>
      </c>
      <c r="E65">
        <v>127</v>
      </c>
      <c r="F65" t="s">
        <v>1126</v>
      </c>
      <c r="G65" t="s">
        <v>1125</v>
      </c>
      <c r="H65" s="156">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1044</v>
      </c>
      <c r="AJ65">
        <v>0</v>
      </c>
    </row>
    <row r="66" spans="1:36" x14ac:dyDescent="0.3">
      <c r="A66" t="s">
        <v>72</v>
      </c>
      <c r="B66" t="s">
        <v>1048</v>
      </c>
      <c r="C66" t="s">
        <v>1124</v>
      </c>
      <c r="D66">
        <v>47</v>
      </c>
      <c r="E66">
        <v>129</v>
      </c>
      <c r="F66" t="s">
        <v>1123</v>
      </c>
      <c r="G66" t="s">
        <v>1122</v>
      </c>
      <c r="H66" s="156">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1044</v>
      </c>
      <c r="AJ66">
        <v>1</v>
      </c>
    </row>
    <row r="67" spans="1:36" x14ac:dyDescent="0.3">
      <c r="A67" t="s">
        <v>73</v>
      </c>
      <c r="B67" t="s">
        <v>1048</v>
      </c>
      <c r="C67" t="s">
        <v>1121</v>
      </c>
      <c r="D67">
        <v>47</v>
      </c>
      <c r="E67">
        <v>131</v>
      </c>
      <c r="F67" t="s">
        <v>1120</v>
      </c>
      <c r="G67" t="s">
        <v>1119</v>
      </c>
      <c r="H67" s="156">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1044</v>
      </c>
      <c r="AJ67">
        <v>0</v>
      </c>
    </row>
    <row r="68" spans="1:36" x14ac:dyDescent="0.3">
      <c r="A68" t="s">
        <v>74</v>
      </c>
      <c r="B68" t="s">
        <v>1048</v>
      </c>
      <c r="C68" t="s">
        <v>1118</v>
      </c>
      <c r="D68">
        <v>47</v>
      </c>
      <c r="E68">
        <v>133</v>
      </c>
      <c r="F68" t="s">
        <v>1117</v>
      </c>
      <c r="G68" t="s">
        <v>1116</v>
      </c>
      <c r="H68" s="156">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1044</v>
      </c>
      <c r="AJ68">
        <v>0</v>
      </c>
    </row>
    <row r="69" spans="1:36" x14ac:dyDescent="0.3">
      <c r="A69" t="s">
        <v>75</v>
      </c>
      <c r="B69" t="s">
        <v>1048</v>
      </c>
      <c r="C69" t="s">
        <v>1115</v>
      </c>
      <c r="D69">
        <v>47</v>
      </c>
      <c r="E69">
        <v>135</v>
      </c>
      <c r="F69" t="s">
        <v>1114</v>
      </c>
      <c r="G69" t="s">
        <v>1113</v>
      </c>
      <c r="H69" s="156">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1044</v>
      </c>
      <c r="AJ69">
        <v>0</v>
      </c>
    </row>
    <row r="70" spans="1:36" x14ac:dyDescent="0.3">
      <c r="A70" t="s">
        <v>76</v>
      </c>
      <c r="B70" t="s">
        <v>1048</v>
      </c>
      <c r="C70" t="s">
        <v>1112</v>
      </c>
      <c r="D70">
        <v>47</v>
      </c>
      <c r="E70">
        <v>137</v>
      </c>
      <c r="F70" t="s">
        <v>1111</v>
      </c>
      <c r="G70" t="s">
        <v>1110</v>
      </c>
      <c r="H70" s="156">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1044</v>
      </c>
      <c r="AJ70">
        <v>0</v>
      </c>
    </row>
    <row r="71" spans="1:36" x14ac:dyDescent="0.3">
      <c r="A71" t="s">
        <v>77</v>
      </c>
      <c r="B71" t="s">
        <v>1048</v>
      </c>
      <c r="C71" t="s">
        <v>1109</v>
      </c>
      <c r="D71">
        <v>47</v>
      </c>
      <c r="E71">
        <v>139</v>
      </c>
      <c r="F71" t="s">
        <v>1108</v>
      </c>
      <c r="G71" t="s">
        <v>1107</v>
      </c>
      <c r="H71" s="156">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1044</v>
      </c>
      <c r="AJ71">
        <v>1</v>
      </c>
    </row>
    <row r="72" spans="1:36" x14ac:dyDescent="0.3">
      <c r="A72" t="s">
        <v>78</v>
      </c>
      <c r="B72" t="s">
        <v>1048</v>
      </c>
      <c r="C72" t="s">
        <v>1106</v>
      </c>
      <c r="D72">
        <v>47</v>
      </c>
      <c r="E72">
        <v>141</v>
      </c>
      <c r="F72" t="s">
        <v>1105</v>
      </c>
      <c r="G72" t="s">
        <v>1104</v>
      </c>
      <c r="H72" s="156">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1044</v>
      </c>
      <c r="AJ72">
        <v>0</v>
      </c>
    </row>
    <row r="73" spans="1:36" x14ac:dyDescent="0.3">
      <c r="A73" t="s">
        <v>79</v>
      </c>
      <c r="B73" t="s">
        <v>1048</v>
      </c>
      <c r="C73" t="s">
        <v>1103</v>
      </c>
      <c r="D73">
        <v>47</v>
      </c>
      <c r="E73">
        <v>143</v>
      </c>
      <c r="F73" t="s">
        <v>1102</v>
      </c>
      <c r="G73" t="s">
        <v>1101</v>
      </c>
      <c r="H73" s="156">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1044</v>
      </c>
      <c r="AJ73">
        <v>0</v>
      </c>
    </row>
    <row r="74" spans="1:36" x14ac:dyDescent="0.3">
      <c r="A74" t="s">
        <v>80</v>
      </c>
      <c r="B74" t="s">
        <v>1048</v>
      </c>
      <c r="C74" t="s">
        <v>1100</v>
      </c>
      <c r="D74">
        <v>47</v>
      </c>
      <c r="E74">
        <v>145</v>
      </c>
      <c r="F74" t="s">
        <v>1099</v>
      </c>
      <c r="G74" t="s">
        <v>1098</v>
      </c>
      <c r="H74" s="156">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1044</v>
      </c>
      <c r="AJ74">
        <v>1</v>
      </c>
    </row>
    <row r="75" spans="1:36" x14ac:dyDescent="0.3">
      <c r="A75" t="s">
        <v>81</v>
      </c>
      <c r="B75" t="s">
        <v>1048</v>
      </c>
      <c r="C75" t="s">
        <v>1097</v>
      </c>
      <c r="D75">
        <v>47</v>
      </c>
      <c r="E75">
        <v>147</v>
      </c>
      <c r="F75" t="s">
        <v>1046</v>
      </c>
      <c r="G75" t="s">
        <v>1045</v>
      </c>
      <c r="H75" s="156">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1044</v>
      </c>
      <c r="AJ75">
        <v>1</v>
      </c>
    </row>
    <row r="76" spans="1:36" x14ac:dyDescent="0.3">
      <c r="A76" t="s">
        <v>82</v>
      </c>
      <c r="B76" t="s">
        <v>1048</v>
      </c>
      <c r="C76" t="s">
        <v>1096</v>
      </c>
      <c r="D76">
        <v>47</v>
      </c>
      <c r="E76">
        <v>149</v>
      </c>
      <c r="F76" t="s">
        <v>1046</v>
      </c>
      <c r="G76" t="s">
        <v>1045</v>
      </c>
      <c r="H76" s="156">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1044</v>
      </c>
      <c r="AJ76">
        <v>1</v>
      </c>
    </row>
    <row r="77" spans="1:36" x14ac:dyDescent="0.3">
      <c r="A77" t="s">
        <v>83</v>
      </c>
      <c r="B77" t="s">
        <v>1048</v>
      </c>
      <c r="C77" t="s">
        <v>1095</v>
      </c>
      <c r="D77">
        <v>47</v>
      </c>
      <c r="E77">
        <v>151</v>
      </c>
      <c r="F77" t="s">
        <v>1094</v>
      </c>
      <c r="G77" t="s">
        <v>1093</v>
      </c>
      <c r="H77" s="156">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1044</v>
      </c>
      <c r="AJ77">
        <v>0</v>
      </c>
    </row>
    <row r="78" spans="1:36" x14ac:dyDescent="0.3">
      <c r="A78" t="s">
        <v>84</v>
      </c>
      <c r="B78" t="s">
        <v>1048</v>
      </c>
      <c r="C78" t="s">
        <v>1092</v>
      </c>
      <c r="D78">
        <v>47</v>
      </c>
      <c r="E78">
        <v>153</v>
      </c>
      <c r="F78" t="s">
        <v>1091</v>
      </c>
      <c r="G78" t="s">
        <v>1090</v>
      </c>
      <c r="H78" s="156">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1044</v>
      </c>
      <c r="AJ78">
        <v>1</v>
      </c>
    </row>
    <row r="79" spans="1:36" x14ac:dyDescent="0.3">
      <c r="A79" t="s">
        <v>85</v>
      </c>
      <c r="B79" t="s">
        <v>1048</v>
      </c>
      <c r="C79" t="s">
        <v>1089</v>
      </c>
      <c r="D79">
        <v>47</v>
      </c>
      <c r="E79">
        <v>155</v>
      </c>
      <c r="F79" t="s">
        <v>1088</v>
      </c>
      <c r="G79" t="s">
        <v>1087</v>
      </c>
      <c r="H79" s="156">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1044</v>
      </c>
      <c r="AJ79">
        <v>0</v>
      </c>
    </row>
    <row r="80" spans="1:36" x14ac:dyDescent="0.3">
      <c r="A80" t="s">
        <v>86</v>
      </c>
      <c r="B80" t="s">
        <v>1048</v>
      </c>
      <c r="C80" t="s">
        <v>1086</v>
      </c>
      <c r="D80">
        <v>47</v>
      </c>
      <c r="E80">
        <v>157</v>
      </c>
      <c r="F80" t="s">
        <v>1074</v>
      </c>
      <c r="G80" t="s">
        <v>1073</v>
      </c>
      <c r="H80" s="156">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1044</v>
      </c>
      <c r="AJ80">
        <v>1</v>
      </c>
    </row>
    <row r="81" spans="1:36" x14ac:dyDescent="0.3">
      <c r="A81" t="s">
        <v>87</v>
      </c>
      <c r="B81" t="s">
        <v>1048</v>
      </c>
      <c r="C81" t="s">
        <v>1085</v>
      </c>
      <c r="D81">
        <v>47</v>
      </c>
      <c r="E81">
        <v>159</v>
      </c>
      <c r="F81" t="s">
        <v>1084</v>
      </c>
      <c r="G81" t="s">
        <v>1083</v>
      </c>
      <c r="H81" s="156">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1044</v>
      </c>
      <c r="AJ81">
        <v>1</v>
      </c>
    </row>
    <row r="82" spans="1:36" x14ac:dyDescent="0.3">
      <c r="A82" t="s">
        <v>88</v>
      </c>
      <c r="B82" t="s">
        <v>1048</v>
      </c>
      <c r="C82" t="s">
        <v>1082</v>
      </c>
      <c r="D82">
        <v>47</v>
      </c>
      <c r="E82">
        <v>161</v>
      </c>
      <c r="F82" t="s">
        <v>1081</v>
      </c>
      <c r="G82" t="s">
        <v>1080</v>
      </c>
      <c r="H82" s="156">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1044</v>
      </c>
      <c r="AJ82">
        <v>0</v>
      </c>
    </row>
    <row r="83" spans="1:36" x14ac:dyDescent="0.3">
      <c r="A83" t="s">
        <v>89</v>
      </c>
      <c r="B83" t="s">
        <v>1048</v>
      </c>
      <c r="C83" t="s">
        <v>1079</v>
      </c>
      <c r="D83">
        <v>47</v>
      </c>
      <c r="E83">
        <v>163</v>
      </c>
      <c r="F83" t="s">
        <v>1078</v>
      </c>
      <c r="G83" t="s">
        <v>1077</v>
      </c>
      <c r="H83" s="156">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1044</v>
      </c>
      <c r="AJ83">
        <v>1</v>
      </c>
    </row>
    <row r="84" spans="1:36" x14ac:dyDescent="0.3">
      <c r="A84" t="s">
        <v>90</v>
      </c>
      <c r="B84" t="s">
        <v>1048</v>
      </c>
      <c r="C84" t="s">
        <v>1076</v>
      </c>
      <c r="D84">
        <v>47</v>
      </c>
      <c r="E84">
        <v>165</v>
      </c>
      <c r="F84" t="s">
        <v>1046</v>
      </c>
      <c r="G84" t="s">
        <v>1045</v>
      </c>
      <c r="H84" s="156">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1044</v>
      </c>
      <c r="AJ84">
        <v>1</v>
      </c>
    </row>
    <row r="85" spans="1:36" x14ac:dyDescent="0.3">
      <c r="A85" t="s">
        <v>91</v>
      </c>
      <c r="B85" t="s">
        <v>1048</v>
      </c>
      <c r="C85" t="s">
        <v>1075</v>
      </c>
      <c r="D85">
        <v>47</v>
      </c>
      <c r="E85">
        <v>167</v>
      </c>
      <c r="F85" t="s">
        <v>1074</v>
      </c>
      <c r="G85" t="s">
        <v>1073</v>
      </c>
      <c r="H85" s="156">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1044</v>
      </c>
      <c r="AJ85">
        <v>1</v>
      </c>
    </row>
    <row r="86" spans="1:36" x14ac:dyDescent="0.3">
      <c r="A86" t="s">
        <v>92</v>
      </c>
      <c r="B86" t="s">
        <v>1048</v>
      </c>
      <c r="C86" t="s">
        <v>1072</v>
      </c>
      <c r="D86">
        <v>47</v>
      </c>
      <c r="E86">
        <v>169</v>
      </c>
      <c r="F86" t="s">
        <v>1046</v>
      </c>
      <c r="G86" t="s">
        <v>1045</v>
      </c>
      <c r="H86" s="156">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1044</v>
      </c>
      <c r="AJ86">
        <v>1</v>
      </c>
    </row>
    <row r="87" spans="1:36" x14ac:dyDescent="0.3">
      <c r="A87" t="s">
        <v>93</v>
      </c>
      <c r="B87" t="s">
        <v>1048</v>
      </c>
      <c r="C87" t="s">
        <v>1071</v>
      </c>
      <c r="D87">
        <v>47</v>
      </c>
      <c r="E87">
        <v>171</v>
      </c>
      <c r="F87" t="s">
        <v>1060</v>
      </c>
      <c r="G87" t="s">
        <v>1059</v>
      </c>
      <c r="H87" s="156">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1044</v>
      </c>
      <c r="AJ87">
        <v>1</v>
      </c>
    </row>
    <row r="88" spans="1:36" x14ac:dyDescent="0.3">
      <c r="A88" t="s">
        <v>94</v>
      </c>
      <c r="B88" t="s">
        <v>1048</v>
      </c>
      <c r="C88" t="s">
        <v>1070</v>
      </c>
      <c r="D88">
        <v>47</v>
      </c>
      <c r="E88">
        <v>173</v>
      </c>
      <c r="F88" t="s">
        <v>1069</v>
      </c>
      <c r="G88" t="s">
        <v>1068</v>
      </c>
      <c r="H88" s="156">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1044</v>
      </c>
      <c r="AJ88">
        <v>1</v>
      </c>
    </row>
    <row r="89" spans="1:36" x14ac:dyDescent="0.3">
      <c r="A89" t="s">
        <v>95</v>
      </c>
      <c r="B89" t="s">
        <v>1048</v>
      </c>
      <c r="C89" t="s">
        <v>1067</v>
      </c>
      <c r="D89">
        <v>47</v>
      </c>
      <c r="E89">
        <v>175</v>
      </c>
      <c r="F89" t="s">
        <v>1066</v>
      </c>
      <c r="G89" t="s">
        <v>1065</v>
      </c>
      <c r="H89" s="156">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1044</v>
      </c>
      <c r="AJ89">
        <v>0</v>
      </c>
    </row>
    <row r="90" spans="1:36" x14ac:dyDescent="0.3">
      <c r="A90" t="s">
        <v>96</v>
      </c>
      <c r="B90" t="s">
        <v>1048</v>
      </c>
      <c r="C90" t="s">
        <v>1064</v>
      </c>
      <c r="D90">
        <v>47</v>
      </c>
      <c r="E90">
        <v>177</v>
      </c>
      <c r="F90" t="s">
        <v>1063</v>
      </c>
      <c r="G90" t="s">
        <v>1062</v>
      </c>
      <c r="H90" s="156">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1044</v>
      </c>
      <c r="AJ90">
        <v>0</v>
      </c>
    </row>
    <row r="91" spans="1:36" x14ac:dyDescent="0.3">
      <c r="A91" t="s">
        <v>97</v>
      </c>
      <c r="B91" t="s">
        <v>1048</v>
      </c>
      <c r="C91" t="s">
        <v>1061</v>
      </c>
      <c r="D91">
        <v>47</v>
      </c>
      <c r="E91">
        <v>179</v>
      </c>
      <c r="F91" t="s">
        <v>1060</v>
      </c>
      <c r="G91" t="s">
        <v>1059</v>
      </c>
      <c r="H91" s="156">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1044</v>
      </c>
      <c r="AJ91">
        <v>1</v>
      </c>
    </row>
    <row r="92" spans="1:36" x14ac:dyDescent="0.3">
      <c r="A92" t="s">
        <v>98</v>
      </c>
      <c r="B92" t="s">
        <v>1048</v>
      </c>
      <c r="C92" t="s">
        <v>1058</v>
      </c>
      <c r="D92">
        <v>47</v>
      </c>
      <c r="E92">
        <v>181</v>
      </c>
      <c r="F92" t="s">
        <v>1057</v>
      </c>
      <c r="G92" t="s">
        <v>1056</v>
      </c>
      <c r="H92" s="156">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1044</v>
      </c>
      <c r="AJ92">
        <v>0</v>
      </c>
    </row>
    <row r="93" spans="1:36" x14ac:dyDescent="0.3">
      <c r="A93" t="s">
        <v>99</v>
      </c>
      <c r="B93" t="s">
        <v>1048</v>
      </c>
      <c r="C93" t="s">
        <v>1055</v>
      </c>
      <c r="D93">
        <v>47</v>
      </c>
      <c r="E93">
        <v>183</v>
      </c>
      <c r="F93" t="s">
        <v>1054</v>
      </c>
      <c r="G93" t="s">
        <v>1053</v>
      </c>
      <c r="H93" s="156">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1044</v>
      </c>
      <c r="AJ93">
        <v>0</v>
      </c>
    </row>
    <row r="94" spans="1:36" x14ac:dyDescent="0.3">
      <c r="A94" t="s">
        <v>100</v>
      </c>
      <c r="B94" t="s">
        <v>1048</v>
      </c>
      <c r="C94" t="s">
        <v>1052</v>
      </c>
      <c r="D94">
        <v>47</v>
      </c>
      <c r="E94">
        <v>185</v>
      </c>
      <c r="F94" t="s">
        <v>1051</v>
      </c>
      <c r="G94" t="s">
        <v>1050</v>
      </c>
      <c r="H94" s="156">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1044</v>
      </c>
      <c r="AJ94">
        <v>0</v>
      </c>
    </row>
    <row r="95" spans="1:36" x14ac:dyDescent="0.3">
      <c r="A95" t="s">
        <v>101</v>
      </c>
      <c r="B95" t="s">
        <v>1048</v>
      </c>
      <c r="C95" t="s">
        <v>1049</v>
      </c>
      <c r="D95">
        <v>47</v>
      </c>
      <c r="E95">
        <v>187</v>
      </c>
      <c r="F95" t="s">
        <v>1046</v>
      </c>
      <c r="G95" t="s">
        <v>1045</v>
      </c>
      <c r="H95" s="156">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1044</v>
      </c>
      <c r="AJ95">
        <v>1</v>
      </c>
    </row>
    <row r="96" spans="1:36" x14ac:dyDescent="0.3">
      <c r="A96" t="s">
        <v>102</v>
      </c>
      <c r="B96" t="s">
        <v>1048</v>
      </c>
      <c r="C96" t="s">
        <v>1047</v>
      </c>
      <c r="D96">
        <v>47</v>
      </c>
      <c r="E96">
        <v>189</v>
      </c>
      <c r="F96" t="s">
        <v>1046</v>
      </c>
      <c r="G96" t="s">
        <v>1045</v>
      </c>
      <c r="H96" s="156">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1044</v>
      </c>
      <c r="AJ96">
        <v>1</v>
      </c>
    </row>
    <row r="100" spans="1:1" x14ac:dyDescent="0.3">
      <c r="A100" t="s">
        <v>1043</v>
      </c>
    </row>
  </sheetData>
  <sheetProtection algorithmName="SHA-512" hashValue="qEDthfPjUgFgB1sYre2sYYtB5rOdMfE+OTyGK6QodAO1DTB/fKIy7mEbSQ1NdedQqekwiSPj9bI1Evtsc02atA==" saltValue="h1SH0dz4mgIkwdBYV5M3dw=="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A432" sqref="A432:XFD432"/>
    </sheetView>
  </sheetViews>
  <sheetFormatPr defaultRowHeight="14.4" x14ac:dyDescent="0.3"/>
  <cols>
    <col min="1" max="1" width="23.109375" customWidth="1"/>
    <col min="2" max="2" width="18" bestFit="1" customWidth="1"/>
    <col min="3" max="3" width="12.6640625" style="79" bestFit="1" customWidth="1"/>
    <col min="4" max="4" width="11" style="78" bestFit="1" customWidth="1"/>
  </cols>
  <sheetData>
    <row r="1" spans="1:16" x14ac:dyDescent="0.3">
      <c r="A1" s="82" t="s">
        <v>7</v>
      </c>
      <c r="B1" s="82" t="s">
        <v>571</v>
      </c>
      <c r="C1" s="83" t="s">
        <v>1009</v>
      </c>
      <c r="D1" s="84" t="s">
        <v>1334</v>
      </c>
      <c r="E1" t="s">
        <v>1035</v>
      </c>
      <c r="F1" t="s">
        <v>1036</v>
      </c>
      <c r="G1" t="s">
        <v>1037</v>
      </c>
      <c r="H1" t="s">
        <v>1038</v>
      </c>
      <c r="I1" t="s">
        <v>1039</v>
      </c>
      <c r="J1" t="s">
        <v>1040</v>
      </c>
      <c r="K1" t="s">
        <v>1041</v>
      </c>
      <c r="L1" t="s">
        <v>1042</v>
      </c>
      <c r="O1" t="s">
        <v>1321</v>
      </c>
      <c r="P1" t="s">
        <v>1322</v>
      </c>
    </row>
    <row r="2" spans="1:16" x14ac:dyDescent="0.3">
      <c r="A2" s="75" t="s">
        <v>908</v>
      </c>
      <c r="B2" t="s">
        <v>81</v>
      </c>
      <c r="C2" s="80">
        <f>INDEX('Ability to Pay'!$C$2:$C$441,MATCH(A2,'Ability to Pay'!$A$2:$A$441,0))</f>
        <v>0.27</v>
      </c>
      <c r="D2" s="78">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3">
      <c r="A3" s="75" t="s">
        <v>849</v>
      </c>
      <c r="B3" t="s">
        <v>62</v>
      </c>
      <c r="C3" s="80">
        <f>INDEX('Ability to Pay'!$C$2:$C$441,MATCH(A3,'Ability to Pay'!$A$2:$A$441,0))</f>
        <v>0.12</v>
      </c>
      <c r="D3" s="78">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3">
      <c r="A4" s="75" t="s">
        <v>640</v>
      </c>
      <c r="B4" t="s">
        <v>24</v>
      </c>
      <c r="C4" s="80">
        <f>INDEX('Ability to Pay'!$C$2:$C$441,MATCH(A4,'Ability to Pay'!$A$2:$A$441,0))</f>
        <v>0.22</v>
      </c>
      <c r="D4" s="78">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3">
      <c r="A5" s="75" t="s">
        <v>589</v>
      </c>
      <c r="B5" t="s">
        <v>12</v>
      </c>
      <c r="C5" s="80">
        <f>INDEX('Ability to Pay'!$C$2:$C$441,MATCH(A5,'Ability to Pay'!$A$2:$A$441,0))</f>
        <v>0.26</v>
      </c>
      <c r="D5" s="78">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3">
      <c r="A6" s="75" t="s">
        <v>661</v>
      </c>
      <c r="B6" t="s">
        <v>28</v>
      </c>
      <c r="C6" s="80">
        <f>INDEX('Ability to Pay'!$C$2:$C$441,MATCH(A6,'Ability to Pay'!$A$2:$A$441,0))</f>
        <v>0.14000000000000001</v>
      </c>
      <c r="D6" s="78">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3">
      <c r="A7" s="75" t="s">
        <v>895</v>
      </c>
      <c r="B7" t="s">
        <v>78</v>
      </c>
      <c r="C7" s="80">
        <f>INDEX('Ability to Pay'!$C$2:$C$441,MATCH(A7,'Ability to Pay'!$A$2:$A$441,0))</f>
        <v>0.19</v>
      </c>
      <c r="D7" s="78">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3">
      <c r="A8" s="75" t="s">
        <v>687</v>
      </c>
      <c r="B8" t="s">
        <v>32</v>
      </c>
      <c r="C8" s="80">
        <f>INDEX('Ability to Pay'!$C$2:$C$441,MATCH(A8,'Ability to Pay'!$A$2:$A$441,0))</f>
        <v>0.26</v>
      </c>
      <c r="D8" s="78">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3">
      <c r="A9" s="75" t="s">
        <v>722</v>
      </c>
      <c r="B9" t="s">
        <v>38</v>
      </c>
      <c r="C9" s="80">
        <f>INDEX('Ability to Pay'!$C$2:$C$441,MATCH(A9,'Ability to Pay'!$A$2:$A$441,0))</f>
        <v>0.13</v>
      </c>
      <c r="D9" s="78">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3">
      <c r="A10" s="75" t="s">
        <v>573</v>
      </c>
      <c r="B10" t="s">
        <v>8</v>
      </c>
      <c r="C10" s="80">
        <f>INDEX('Ability to Pay'!$C$2:$C$441,MATCH(A10,'Ability to Pay'!$A$2:$A$441,0))</f>
        <v>0.22</v>
      </c>
      <c r="D10" s="78">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3">
      <c r="A11" s="75" t="s">
        <v>707</v>
      </c>
      <c r="B11" t="s">
        <v>35</v>
      </c>
      <c r="C11" s="80">
        <f>INDEX('Ability to Pay'!$C$2:$C$441,MATCH(A11,'Ability to Pay'!$A$2:$A$441,0))</f>
        <v>0.2</v>
      </c>
      <c r="D11" s="78">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3">
      <c r="A12" s="75" t="s">
        <v>934</v>
      </c>
      <c r="B12" t="s">
        <v>86</v>
      </c>
      <c r="C12" s="80">
        <f>INDEX('Ability to Pay'!$C$2:$C$441,MATCH(A12,'Ability to Pay'!$A$2:$A$441,0))</f>
        <v>0.26</v>
      </c>
      <c r="D12" s="78">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3">
      <c r="A13" s="75" t="s">
        <v>619</v>
      </c>
      <c r="B13" t="s">
        <v>18</v>
      </c>
      <c r="C13" s="80">
        <f>INDEX('Ability to Pay'!$C$2:$C$441,MATCH(A13,'Ability to Pay'!$A$2:$A$441,0))</f>
        <v>0.28000000000000003</v>
      </c>
      <c r="D13" s="78">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3">
      <c r="A14" s="75" t="s">
        <v>843</v>
      </c>
      <c r="B14" t="s">
        <v>61</v>
      </c>
      <c r="C14" s="80">
        <f>INDEX('Ability to Pay'!$C$2:$C$441,MATCH(A14,'Ability to Pay'!$A$2:$A$441,0))</f>
        <v>0.16</v>
      </c>
      <c r="D14" s="78">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3">
      <c r="A15" s="75" t="s">
        <v>960</v>
      </c>
      <c r="B15" t="s">
        <v>91</v>
      </c>
      <c r="C15" s="80">
        <f>INDEX('Ability to Pay'!$C$2:$C$441,MATCH(A15,'Ability to Pay'!$A$2:$A$441,0))</f>
        <v>0.26</v>
      </c>
      <c r="D15" s="78">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3">
      <c r="A16" s="75" t="s">
        <v>607</v>
      </c>
      <c r="B16" t="s">
        <v>16</v>
      </c>
      <c r="C16" s="80">
        <f>INDEX('Ability to Pay'!$C$2:$C$441,MATCH(A16,'Ability to Pay'!$A$2:$A$441,0))</f>
        <v>0.16</v>
      </c>
      <c r="D16" s="78">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3">
      <c r="A17" s="75" t="s">
        <v>604</v>
      </c>
      <c r="B17" t="s">
        <v>15</v>
      </c>
      <c r="C17" s="80">
        <f>INDEX('Ability to Pay'!$C$2:$C$441,MATCH(A17,'Ability to Pay'!$A$2:$A$441,0))</f>
        <v>0.27</v>
      </c>
      <c r="D17" s="78">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3">
      <c r="A18" s="75" t="s">
        <v>717</v>
      </c>
      <c r="B18" t="s">
        <v>37</v>
      </c>
      <c r="C18" s="80">
        <f>INDEX('Ability to Pay'!$C$2:$C$441,MATCH(A18,'Ability to Pay'!$A$2:$A$441,0))</f>
        <v>0.1</v>
      </c>
      <c r="D18" s="78">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3">
      <c r="A19" s="75" t="s">
        <v>788</v>
      </c>
      <c r="B19" t="s">
        <v>52</v>
      </c>
      <c r="C19" s="80">
        <f>INDEX('Ability to Pay'!$C$2:$C$441,MATCH(A19,'Ability to Pay'!$A$2:$A$441,0))</f>
        <v>0.28999999999999998</v>
      </c>
      <c r="D19" s="78">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3">
      <c r="A20" s="75" t="s">
        <v>935</v>
      </c>
      <c r="B20" t="s">
        <v>86</v>
      </c>
      <c r="C20" s="80">
        <f>INDEX('Ability to Pay'!$C$2:$C$441,MATCH(A20,'Ability to Pay'!$A$2:$A$441,0))</f>
        <v>0.28000000000000003</v>
      </c>
      <c r="D20" s="78">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3">
      <c r="A21" s="75" t="s">
        <v>896</v>
      </c>
      <c r="B21" t="s">
        <v>78</v>
      </c>
      <c r="C21" s="80">
        <f>INDEX('Ability to Pay'!$C$2:$C$441,MATCH(A21,'Ability to Pay'!$A$2:$A$441,0))</f>
        <v>0.21</v>
      </c>
      <c r="D21" s="78">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3">
      <c r="A22" s="75" t="s">
        <v>713</v>
      </c>
      <c r="B22" t="s">
        <v>36</v>
      </c>
      <c r="C22" s="80">
        <f>INDEX('Ability to Pay'!$C$2:$C$441,MATCH(A22,'Ability to Pay'!$A$2:$A$441,0))</f>
        <v>0.21</v>
      </c>
      <c r="D22" s="78">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3">
      <c r="A23" s="75" t="s">
        <v>578</v>
      </c>
      <c r="B23" t="s">
        <v>9</v>
      </c>
      <c r="C23" s="80">
        <f>INDEX('Ability to Pay'!$C$2:$C$441,MATCH(A23,'Ability to Pay'!$A$2:$A$441,0))</f>
        <v>0.23</v>
      </c>
      <c r="D23" s="78">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3">
      <c r="A24" s="75" t="s">
        <v>723</v>
      </c>
      <c r="B24" t="s">
        <v>38</v>
      </c>
      <c r="C24" s="80">
        <f>INDEX('Ability to Pay'!$C$2:$C$441,MATCH(A24,'Ability to Pay'!$A$2:$A$441,0))</f>
        <v>0.19</v>
      </c>
      <c r="D24" s="78">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3">
      <c r="A25" s="75" t="s">
        <v>579</v>
      </c>
      <c r="B25" t="s">
        <v>9</v>
      </c>
      <c r="C25" s="80">
        <f>INDEX('Ability to Pay'!$C$2:$C$441,MATCH(A25,'Ability to Pay'!$A$2:$A$441,0))</f>
        <v>0.27</v>
      </c>
      <c r="D25" s="78">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3">
      <c r="A26" s="75" t="s">
        <v>650</v>
      </c>
      <c r="B26" t="s">
        <v>26</v>
      </c>
      <c r="C26" s="80">
        <f>INDEX('Ability to Pay'!$C$2:$C$441,MATCH(A26,'Ability to Pay'!$A$2:$A$441,0))</f>
        <v>0.3</v>
      </c>
      <c r="D26" s="78">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3">
      <c r="A27" s="75" t="s">
        <v>641</v>
      </c>
      <c r="B27" t="s">
        <v>24</v>
      </c>
      <c r="C27" s="80">
        <f>INDEX('Ability to Pay'!$C$2:$C$441,MATCH(A27,'Ability to Pay'!$A$2:$A$441,0))</f>
        <v>0.16</v>
      </c>
      <c r="D27" s="78">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3">
      <c r="A28" s="75" t="s">
        <v>891</v>
      </c>
      <c r="B28" t="s">
        <v>77</v>
      </c>
      <c r="C28" s="80">
        <f>INDEX('Ability to Pay'!$C$2:$C$441,MATCH(A28,'Ability to Pay'!$A$2:$A$441,0))</f>
        <v>0.13</v>
      </c>
      <c r="D28" s="78">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3">
      <c r="A29" s="75" t="s">
        <v>583</v>
      </c>
      <c r="B29" t="s">
        <v>10</v>
      </c>
      <c r="C29" s="80">
        <f>INDEX('Ability to Pay'!$C$2:$C$441,MATCH(A29,'Ability to Pay'!$A$2:$A$441,0))</f>
        <v>0.17</v>
      </c>
      <c r="D29" s="78">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3">
      <c r="A30" s="75" t="s">
        <v>651</v>
      </c>
      <c r="B30" t="s">
        <v>26</v>
      </c>
      <c r="C30" s="80">
        <f>INDEX('Ability to Pay'!$C$2:$C$441,MATCH(A30,'Ability to Pay'!$A$2:$A$441,0))</f>
        <v>0.3</v>
      </c>
      <c r="D30" s="78">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3">
      <c r="A31" s="75" t="s">
        <v>850</v>
      </c>
      <c r="B31" t="s">
        <v>62</v>
      </c>
      <c r="C31" s="80">
        <f>INDEX('Ability to Pay'!$C$2:$C$441,MATCH(A31,'Ability to Pay'!$A$2:$A$441,0))</f>
        <v>0.15</v>
      </c>
      <c r="D31" s="78">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3">
      <c r="A32" s="75" t="s">
        <v>584</v>
      </c>
      <c r="B32" t="s">
        <v>10</v>
      </c>
      <c r="C32" s="80">
        <f>INDEX('Ability to Pay'!$C$2:$C$441,MATCH(A32,'Ability to Pay'!$A$2:$A$441,0))</f>
        <v>0.2</v>
      </c>
      <c r="D32" s="78">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3">
      <c r="A33" s="75" t="s">
        <v>714</v>
      </c>
      <c r="B33" t="s">
        <v>36</v>
      </c>
      <c r="C33" s="80">
        <f>INDEX('Ability to Pay'!$C$2:$C$441,MATCH(A33,'Ability to Pay'!$A$2:$A$441,0))</f>
        <v>0.22</v>
      </c>
      <c r="D33" s="78">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3">
      <c r="A34" s="75" t="s">
        <v>586</v>
      </c>
      <c r="B34" t="s">
        <v>11</v>
      </c>
      <c r="C34" s="80">
        <f>INDEX('Ability to Pay'!$C$2:$C$441,MATCH(A34,'Ability to Pay'!$A$2:$A$441,0))</f>
        <v>0.12</v>
      </c>
      <c r="D34" s="78">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3">
      <c r="A35" s="75" t="s">
        <v>588</v>
      </c>
      <c r="B35" t="s">
        <v>12</v>
      </c>
      <c r="C35" s="80">
        <f>INDEX('Ability to Pay'!$C$2:$C$441,MATCH(A35,'Ability to Pay'!$A$2:$A$441,0))</f>
        <v>0.27</v>
      </c>
      <c r="D35" s="78">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3">
      <c r="A36" s="75" t="s">
        <v>949</v>
      </c>
      <c r="B36" t="s">
        <v>89</v>
      </c>
      <c r="C36" s="80">
        <f>INDEX('Ability to Pay'!$C$2:$C$441,MATCH(A36,'Ability to Pay'!$A$2:$A$441,0))</f>
        <v>0.21</v>
      </c>
      <c r="D36" s="78">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3">
      <c r="A37" s="75" t="s">
        <v>745</v>
      </c>
      <c r="B37" t="s">
        <v>42</v>
      </c>
      <c r="C37" s="80">
        <f>INDEX('Ability to Pay'!$C$2:$C$441,MATCH(A37,'Ability to Pay'!$A$2:$A$441,0))</f>
        <v>0.12</v>
      </c>
      <c r="D37" s="78">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3">
      <c r="A38" s="75" t="s">
        <v>677</v>
      </c>
      <c r="B38" t="s">
        <v>31</v>
      </c>
      <c r="C38" s="80">
        <f>INDEX('Ability to Pay'!$C$2:$C$441,MATCH(A38,'Ability to Pay'!$A$2:$A$441,0))</f>
        <v>0.25</v>
      </c>
      <c r="D38" s="78">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3">
      <c r="A39" s="75" t="s">
        <v>696</v>
      </c>
      <c r="B39" t="s">
        <v>34</v>
      </c>
      <c r="C39" s="80">
        <f>INDEX('Ability to Pay'!$C$2:$C$441,MATCH(A39,'Ability to Pay'!$A$2:$A$441,0))</f>
        <v>0.15</v>
      </c>
      <c r="D39" s="78">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3">
      <c r="A40" s="75" t="s">
        <v>595</v>
      </c>
      <c r="B40" t="s">
        <v>13</v>
      </c>
      <c r="C40" s="80">
        <f>INDEX('Ability to Pay'!$C$2:$C$441,MATCH(A40,'Ability to Pay'!$A$2:$A$441,0))</f>
        <v>0.23</v>
      </c>
      <c r="D40" s="78">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3">
      <c r="A41" s="75" t="s">
        <v>1001</v>
      </c>
      <c r="B41" t="s">
        <v>101</v>
      </c>
      <c r="C41" s="80">
        <f>INDEX('Ability to Pay'!$C$2:$C$441,MATCH(A41,'Ability to Pay'!$A$2:$A$441,0))</f>
        <v>0.3</v>
      </c>
      <c r="D41" s="78">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3">
      <c r="A42" s="75" t="s">
        <v>961</v>
      </c>
      <c r="B42" t="s">
        <v>91</v>
      </c>
      <c r="C42" s="80">
        <f>INDEX('Ability to Pay'!$C$2:$C$441,MATCH(A42,'Ability to Pay'!$A$2:$A$441,0))</f>
        <v>0.2</v>
      </c>
      <c r="D42" s="78">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3">
      <c r="A43" s="75" t="s">
        <v>950</v>
      </c>
      <c r="B43" t="s">
        <v>89</v>
      </c>
      <c r="C43" s="80">
        <f>INDEX('Ability to Pay'!$C$2:$C$441,MATCH(A43,'Ability to Pay'!$A$2:$A$441,0))</f>
        <v>0.2</v>
      </c>
      <c r="D43" s="78">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3">
      <c r="A44" s="75" t="s">
        <v>765</v>
      </c>
      <c r="B44" t="s">
        <v>45</v>
      </c>
      <c r="C44" s="80">
        <f>INDEX('Ability to Pay'!$C$2:$C$441,MATCH(A44,'Ability to Pay'!$A$2:$A$441,0))</f>
        <v>0.1</v>
      </c>
      <c r="D44" s="78">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3">
      <c r="A45" s="75" t="s">
        <v>608</v>
      </c>
      <c r="B45" t="s">
        <v>16</v>
      </c>
      <c r="C45" s="80">
        <f>INDEX('Ability to Pay'!$C$2:$C$441,MATCH(A45,'Ability to Pay'!$A$2:$A$441,0))</f>
        <v>0.15</v>
      </c>
      <c r="D45" s="78">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3">
      <c r="A46" s="75" t="s">
        <v>759</v>
      </c>
      <c r="B46" t="s">
        <v>44</v>
      </c>
      <c r="C46" s="80">
        <f>INDEX('Ability to Pay'!$C$2:$C$441,MATCH(A46,'Ability to Pay'!$A$2:$A$441,0))</f>
        <v>0.19</v>
      </c>
      <c r="D46" s="78">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3">
      <c r="A47" s="75" t="s">
        <v>962</v>
      </c>
      <c r="B47" t="s">
        <v>91</v>
      </c>
      <c r="C47" s="80">
        <f>INDEX('Ability to Pay'!$C$2:$C$441,MATCH(A47,'Ability to Pay'!$A$2:$A$441,0))</f>
        <v>0.19</v>
      </c>
      <c r="D47" s="78">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3">
      <c r="A48" s="75" t="s">
        <v>666</v>
      </c>
      <c r="B48" t="s">
        <v>29</v>
      </c>
      <c r="C48" s="80">
        <f>INDEX('Ability to Pay'!$C$2:$C$441,MATCH(A48,'Ability to Pay'!$A$2:$A$441,0))</f>
        <v>0.27</v>
      </c>
      <c r="D48" s="78">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3">
      <c r="A49" s="75" t="s">
        <v>889</v>
      </c>
      <c r="B49" t="s">
        <v>76</v>
      </c>
      <c r="C49" s="80">
        <f>INDEX('Ability to Pay'!$C$2:$C$441,MATCH(A49,'Ability to Pay'!$A$2:$A$441,0))</f>
        <v>0.11</v>
      </c>
      <c r="D49" s="78">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3">
      <c r="A50" s="75" t="s">
        <v>844</v>
      </c>
      <c r="B50" t="s">
        <v>61</v>
      </c>
      <c r="C50" s="80">
        <f>INDEX('Ability to Pay'!$C$2:$C$441,MATCH(A50,'Ability to Pay'!$A$2:$A$441,0))</f>
        <v>0.18</v>
      </c>
      <c r="D50" s="78">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3">
      <c r="A51" s="75" t="s">
        <v>585</v>
      </c>
      <c r="B51" t="s">
        <v>10</v>
      </c>
      <c r="C51" s="80">
        <f>INDEX('Ability to Pay'!$C$2:$C$441,MATCH(A51,'Ability to Pay'!$A$2:$A$441,0))</f>
        <v>0.16</v>
      </c>
      <c r="D51" s="78">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3">
      <c r="A52" s="75" t="s">
        <v>598</v>
      </c>
      <c r="B52" t="s">
        <v>14</v>
      </c>
      <c r="C52" s="80">
        <f>INDEX('Ability to Pay'!$C$2:$C$441,MATCH(A52,'Ability to Pay'!$A$2:$A$441,0))</f>
        <v>0.13</v>
      </c>
      <c r="D52" s="78">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3">
      <c r="A53" s="75" t="s">
        <v>603</v>
      </c>
      <c r="B53" t="s">
        <v>15</v>
      </c>
      <c r="C53" s="80">
        <f>INDEX('Ability to Pay'!$C$2:$C$441,MATCH(A53,'Ability to Pay'!$A$2:$A$441,0))</f>
        <v>0.22</v>
      </c>
      <c r="D53" s="78">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3">
      <c r="A54" s="75" t="s">
        <v>606</v>
      </c>
      <c r="B54" t="s">
        <v>16</v>
      </c>
      <c r="C54" s="80">
        <f>INDEX('Ability to Pay'!$C$2:$C$441,MATCH(A54,'Ability to Pay'!$A$2:$A$441,0))</f>
        <v>0.18</v>
      </c>
      <c r="D54" s="78">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3">
      <c r="A55" s="75" t="s">
        <v>615</v>
      </c>
      <c r="B55" t="s">
        <v>17</v>
      </c>
      <c r="C55" s="80">
        <f>INDEX('Ability to Pay'!$C$2:$C$441,MATCH(A55,'Ability to Pay'!$A$2:$A$441,0))</f>
        <v>0.18</v>
      </c>
      <c r="D55" s="78">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3">
      <c r="A56" s="75" t="s">
        <v>942</v>
      </c>
      <c r="B56" t="s">
        <v>87</v>
      </c>
      <c r="C56" s="80">
        <f>INDEX('Ability to Pay'!$C$2:$C$441,MATCH(A56,'Ability to Pay'!$A$2:$A$441,0))</f>
        <v>0.23</v>
      </c>
      <c r="D56" s="78">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3">
      <c r="A57" s="75" t="s">
        <v>599</v>
      </c>
      <c r="B57" t="s">
        <v>14</v>
      </c>
      <c r="C57" s="80">
        <f>INDEX('Ability to Pay'!$C$2:$C$441,MATCH(A57,'Ability to Pay'!$A$2:$A$441,0))</f>
        <v>0.15</v>
      </c>
      <c r="D57" s="78">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3">
      <c r="A58" s="75" t="s">
        <v>909</v>
      </c>
      <c r="B58" t="s">
        <v>81</v>
      </c>
      <c r="C58" s="80">
        <f>INDEX('Ability to Pay'!$C$2:$C$441,MATCH(A58,'Ability to Pay'!$A$2:$A$441,0))</f>
        <v>0.22</v>
      </c>
      <c r="D58" s="78">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3">
      <c r="A59" s="75" t="s">
        <v>632</v>
      </c>
      <c r="B59" t="s">
        <v>21</v>
      </c>
      <c r="C59" s="80">
        <f>INDEX('Ability to Pay'!$C$2:$C$441,MATCH(A59,'Ability to Pay'!$A$2:$A$441,0))</f>
        <v>0.11</v>
      </c>
      <c r="D59" s="78">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3">
      <c r="A60" s="75" t="s">
        <v>980</v>
      </c>
      <c r="B60" t="s">
        <v>96</v>
      </c>
      <c r="C60" s="80">
        <f>INDEX('Ability to Pay'!$C$2:$C$441,MATCH(A60,'Ability to Pay'!$A$2:$A$441,0))</f>
        <v>0.21</v>
      </c>
      <c r="D60" s="78">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3">
      <c r="A61" s="75" t="s">
        <v>777</v>
      </c>
      <c r="B61" t="s">
        <v>48</v>
      </c>
      <c r="C61" s="80">
        <f>INDEX('Ability to Pay'!$C$2:$C$441,MATCH(A61,'Ability to Pay'!$A$2:$A$441,0))</f>
        <v>0.25</v>
      </c>
      <c r="D61" s="78">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3">
      <c r="A62" s="75" t="s">
        <v>835</v>
      </c>
      <c r="B62" t="s">
        <v>66</v>
      </c>
      <c r="C62" s="80">
        <f>INDEX('Ability to Pay'!$C$2:$C$441,MATCH(A62,'Ability to Pay'!$A$2:$A$441,0))</f>
        <v>0.28999999999999998</v>
      </c>
      <c r="D62" s="78">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3">
      <c r="A63" s="75" t="s">
        <v>596</v>
      </c>
      <c r="B63" t="s">
        <v>13</v>
      </c>
      <c r="C63" s="80">
        <f>INDEX('Ability to Pay'!$C$2:$C$441,MATCH(A63,'Ability to Pay'!$A$2:$A$441,0))</f>
        <v>0.25</v>
      </c>
      <c r="D63" s="78">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3">
      <c r="A64" s="75" t="s">
        <v>667</v>
      </c>
      <c r="B64" t="s">
        <v>29</v>
      </c>
      <c r="C64" s="80">
        <f>INDEX('Ability to Pay'!$C$2:$C$441,MATCH(A64,'Ability to Pay'!$A$2:$A$441,0))</f>
        <v>0.28000000000000003</v>
      </c>
      <c r="D64" s="78">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3">
      <c r="A65" s="75" t="s">
        <v>732</v>
      </c>
      <c r="B65" t="s">
        <v>40</v>
      </c>
      <c r="C65" s="80">
        <f>INDEX('Ability to Pay'!$C$2:$C$441,MATCH(A65,'Ability to Pay'!$A$2:$A$441,0))</f>
        <v>0.21</v>
      </c>
      <c r="D65" s="78">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3">
      <c r="A66" s="75" t="s">
        <v>618</v>
      </c>
      <c r="B66" t="s">
        <v>18</v>
      </c>
      <c r="C66" s="80">
        <f>INDEX('Ability to Pay'!$C$2:$C$441,MATCH(A66,'Ability to Pay'!$A$2:$A$441,0))</f>
        <v>0.28000000000000003</v>
      </c>
      <c r="D66" s="78">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3">
      <c r="A67" s="75" t="s">
        <v>623</v>
      </c>
      <c r="B67" t="s">
        <v>19</v>
      </c>
      <c r="C67" s="80">
        <f>INDEX('Ability to Pay'!$C$2:$C$441,MATCH(A67,'Ability to Pay'!$A$2:$A$441,0))</f>
        <v>0.22</v>
      </c>
      <c r="D67" s="78">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3">
      <c r="A68" s="75" t="s">
        <v>760</v>
      </c>
      <c r="B68" t="s">
        <v>44</v>
      </c>
      <c r="C68" s="80">
        <f>INDEX('Ability to Pay'!$C$2:$C$441,MATCH(A68,'Ability to Pay'!$A$2:$A$441,0))</f>
        <v>0.23</v>
      </c>
      <c r="D68" s="78">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3">
      <c r="A69" s="75" t="s">
        <v>626</v>
      </c>
      <c r="B69" t="s">
        <v>20</v>
      </c>
      <c r="C69" s="80">
        <f>INDEX('Ability to Pay'!$C$2:$C$441,MATCH(A69,'Ability to Pay'!$A$2:$A$441,0))</f>
        <v>0.17</v>
      </c>
      <c r="D69" s="78">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3">
      <c r="A70" s="75" t="s">
        <v>609</v>
      </c>
      <c r="B70" t="s">
        <v>16</v>
      </c>
      <c r="C70" s="80">
        <f>INDEX('Ability to Pay'!$C$2:$C$441,MATCH(A70,'Ability to Pay'!$A$2:$A$441,0))</f>
        <v>0.27</v>
      </c>
      <c r="D70" s="78">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3">
      <c r="A71" s="75" t="s">
        <v>867</v>
      </c>
      <c r="B71" t="s">
        <v>70</v>
      </c>
      <c r="C71" s="80">
        <f>INDEX('Ability to Pay'!$C$2:$C$441,MATCH(A71,'Ability to Pay'!$A$2:$A$441,0))</f>
        <v>0.21</v>
      </c>
      <c r="D71" s="78">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3">
      <c r="A72" s="75" t="s">
        <v>631</v>
      </c>
      <c r="B72" t="s">
        <v>21</v>
      </c>
      <c r="C72" s="80">
        <f>INDEX('Ability to Pay'!$C$2:$C$441,MATCH(A72,'Ability to Pay'!$A$2:$A$441,0))</f>
        <v>0.13</v>
      </c>
      <c r="D72" s="78">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3">
      <c r="A73" s="75" t="s">
        <v>597</v>
      </c>
      <c r="B73" t="s">
        <v>13</v>
      </c>
      <c r="C73" s="80">
        <f>INDEX('Ability to Pay'!$C$2:$C$441,MATCH(A73,'Ability to Pay'!$A$2:$A$441,0))</f>
        <v>0.19</v>
      </c>
      <c r="D73" s="78">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3">
      <c r="A74" s="75" t="s">
        <v>988</v>
      </c>
      <c r="B74" t="s">
        <v>98</v>
      </c>
      <c r="C74" s="80">
        <f>INDEX('Ability to Pay'!$C$2:$C$441,MATCH(A74,'Ability to Pay'!$A$2:$A$441,0))</f>
        <v>0.13</v>
      </c>
      <c r="D74" s="78">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3">
      <c r="A75" s="75" t="s">
        <v>574</v>
      </c>
      <c r="B75" t="s">
        <v>8</v>
      </c>
      <c r="C75" s="80">
        <f>INDEX('Ability to Pay'!$C$2:$C$441,MATCH(A75,'Ability to Pay'!$A$2:$A$441,0))</f>
        <v>0.24</v>
      </c>
      <c r="D75" s="78">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3">
      <c r="A76" s="75" t="s">
        <v>724</v>
      </c>
      <c r="B76" t="s">
        <v>38</v>
      </c>
      <c r="C76" s="80">
        <f>INDEX('Ability to Pay'!$C$2:$C$441,MATCH(A76,'Ability to Pay'!$A$2:$A$441,0))</f>
        <v>0.18</v>
      </c>
      <c r="D76" s="78">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3">
      <c r="A77" s="75" t="s">
        <v>633</v>
      </c>
      <c r="B77" t="s">
        <v>22</v>
      </c>
      <c r="C77" s="80">
        <f>INDEX('Ability to Pay'!$C$2:$C$441,MATCH(A77,'Ability to Pay'!$A$2:$A$441,0))</f>
        <v>0.14000000000000001</v>
      </c>
      <c r="D77" s="78">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3">
      <c r="A78" s="75" t="s">
        <v>636</v>
      </c>
      <c r="B78" t="s">
        <v>23</v>
      </c>
      <c r="C78" s="80">
        <f>INDEX('Ability to Pay'!$C$2:$C$441,MATCH(A78,'Ability to Pay'!$A$2:$A$441,0))</f>
        <v>0.22</v>
      </c>
      <c r="D78" s="78">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3">
      <c r="A79" s="75" t="s">
        <v>733</v>
      </c>
      <c r="B79" t="s">
        <v>40</v>
      </c>
      <c r="C79" s="80">
        <f>INDEX('Ability to Pay'!$C$2:$C$441,MATCH(A79,'Ability to Pay'!$A$2:$A$441,0))</f>
        <v>0.26</v>
      </c>
      <c r="D79" s="78">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3">
      <c r="A80" s="75" t="s">
        <v>936</v>
      </c>
      <c r="B80" t="s">
        <v>86</v>
      </c>
      <c r="C80" s="80">
        <f>INDEX('Ability to Pay'!$C$2:$C$441,MATCH(A80,'Ability to Pay'!$A$2:$A$441,0))</f>
        <v>0.28999999999999998</v>
      </c>
      <c r="D80" s="78">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3">
      <c r="A81" s="75" t="s">
        <v>989</v>
      </c>
      <c r="B81" t="s">
        <v>98</v>
      </c>
      <c r="C81" s="80">
        <f>INDEX('Ability to Pay'!$C$2:$C$441,MATCH(A81,'Ability to Pay'!$A$2:$A$441,0))</f>
        <v>0.15</v>
      </c>
      <c r="D81" s="78">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3">
      <c r="A82" s="75" t="s">
        <v>839</v>
      </c>
      <c r="B82" t="s">
        <v>67</v>
      </c>
      <c r="C82" s="80">
        <f>INDEX('Ability to Pay'!$C$2:$C$441,MATCH(A82,'Ability to Pay'!$A$2:$A$441,0))</f>
        <v>0.25</v>
      </c>
      <c r="D82" s="78">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3">
      <c r="A83" s="75" t="s">
        <v>897</v>
      </c>
      <c r="B83" t="s">
        <v>78</v>
      </c>
      <c r="C83" s="80">
        <f>INDEX('Ability to Pay'!$C$2:$C$441,MATCH(A83,'Ability to Pay'!$A$2:$A$441,0))</f>
        <v>0.21</v>
      </c>
      <c r="D83" s="78">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3">
      <c r="A84" s="75" t="s">
        <v>910</v>
      </c>
      <c r="B84" t="s">
        <v>81</v>
      </c>
      <c r="C84" s="80">
        <f>INDEX('Ability to Pay'!$C$2:$C$441,MATCH(A84,'Ability to Pay'!$A$2:$A$441,0))</f>
        <v>0.28999999999999998</v>
      </c>
      <c r="D84" s="78">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3">
      <c r="A85" s="75" t="s">
        <v>892</v>
      </c>
      <c r="B85" t="s">
        <v>77</v>
      </c>
      <c r="C85" s="80">
        <f>INDEX('Ability to Pay'!$C$2:$C$441,MATCH(A85,'Ability to Pay'!$A$2:$A$441,0))</f>
        <v>0.19</v>
      </c>
      <c r="D85" s="78">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3">
      <c r="A86" s="75" t="s">
        <v>836</v>
      </c>
      <c r="B86" t="s">
        <v>66</v>
      </c>
      <c r="C86" s="80">
        <f>INDEX('Ability to Pay'!$C$2:$C$441,MATCH(A86,'Ability to Pay'!$A$2:$A$441,0))</f>
        <v>0.24</v>
      </c>
      <c r="D86" s="78">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3">
      <c r="A87" s="75" t="s">
        <v>772</v>
      </c>
      <c r="B87" t="s">
        <v>47</v>
      </c>
      <c r="C87" s="80">
        <f>INDEX('Ability to Pay'!$C$2:$C$441,MATCH(A87,'Ability to Pay'!$A$2:$A$441,0))</f>
        <v>0.12</v>
      </c>
      <c r="D87" s="78">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3">
      <c r="A88" s="75" t="s">
        <v>963</v>
      </c>
      <c r="B88" t="s">
        <v>91</v>
      </c>
      <c r="C88" s="80">
        <f>INDEX('Ability to Pay'!$C$2:$C$441,MATCH(A88,'Ability to Pay'!$A$2:$A$441,0))</f>
        <v>0.14000000000000001</v>
      </c>
      <c r="D88" s="78">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3">
      <c r="A89" s="75" t="s">
        <v>691</v>
      </c>
      <c r="B89" t="s">
        <v>33</v>
      </c>
      <c r="C89" s="80">
        <f>INDEX('Ability to Pay'!$C$2:$C$441,MATCH(A89,'Ability to Pay'!$A$2:$A$441,0))</f>
        <v>0.12</v>
      </c>
      <c r="D89" s="78">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3">
      <c r="A90" s="75" t="s">
        <v>646</v>
      </c>
      <c r="B90" t="s">
        <v>25</v>
      </c>
      <c r="C90" s="80">
        <f>INDEX('Ability to Pay'!$C$2:$C$441,MATCH(A90,'Ability to Pay'!$A$2:$A$441,0))</f>
        <v>0.14000000000000001</v>
      </c>
      <c r="D90" s="78">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3">
      <c r="A91" s="75" t="s">
        <v>639</v>
      </c>
      <c r="B91" t="s">
        <v>24</v>
      </c>
      <c r="C91" s="80">
        <f>INDEX('Ability to Pay'!$C$2:$C$441,MATCH(A91,'Ability to Pay'!$A$2:$A$441,0))</f>
        <v>0.21</v>
      </c>
      <c r="D91" s="78">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3">
      <c r="A92" s="75" t="s">
        <v>911</v>
      </c>
      <c r="B92" t="s">
        <v>81</v>
      </c>
      <c r="C92" s="80">
        <f>INDEX('Ability to Pay'!$C$2:$C$441,MATCH(A92,'Ability to Pay'!$A$2:$A$441,0))</f>
        <v>0.28000000000000003</v>
      </c>
      <c r="D92" s="78">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3">
      <c r="A93" s="75" t="s">
        <v>647</v>
      </c>
      <c r="B93" t="s">
        <v>25</v>
      </c>
      <c r="C93" s="80">
        <f>INDEX('Ability to Pay'!$C$2:$C$441,MATCH(A93,'Ability to Pay'!$A$2:$A$441,0))</f>
        <v>0.14000000000000001</v>
      </c>
      <c r="D93" s="78">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3">
      <c r="A94" s="75" t="s">
        <v>755</v>
      </c>
      <c r="B94" t="s">
        <v>43</v>
      </c>
      <c r="C94" s="80">
        <f>INDEX('Ability to Pay'!$C$2:$C$441,MATCH(A94,'Ability to Pay'!$A$2:$A$441,0))</f>
        <v>0.18</v>
      </c>
      <c r="D94" s="78">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3">
      <c r="A95" s="75" t="s">
        <v>946</v>
      </c>
      <c r="B95" t="s">
        <v>88</v>
      </c>
      <c r="C95" s="80">
        <f>INDEX('Ability to Pay'!$C$2:$C$441,MATCH(A95,'Ability to Pay'!$A$2:$A$441,0))</f>
        <v>0.14000000000000001</v>
      </c>
      <c r="D95" s="78">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3">
      <c r="A96" s="75" t="s">
        <v>645</v>
      </c>
      <c r="B96" t="s">
        <v>25</v>
      </c>
      <c r="C96" s="80">
        <f>INDEX('Ability to Pay'!$C$2:$C$441,MATCH(A96,'Ability to Pay'!$A$2:$A$441,0))</f>
        <v>0.21</v>
      </c>
      <c r="D96" s="78">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3">
      <c r="A97" s="75" t="s">
        <v>627</v>
      </c>
      <c r="B97" t="s">
        <v>20</v>
      </c>
      <c r="C97" s="80">
        <f>INDEX('Ability to Pay'!$C$2:$C$441,MATCH(A97,'Ability to Pay'!$A$2:$A$441,0))</f>
        <v>0.22</v>
      </c>
      <c r="D97" s="78">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3">
      <c r="A98" s="75" t="s">
        <v>789</v>
      </c>
      <c r="B98" t="s">
        <v>52</v>
      </c>
      <c r="C98" s="80">
        <f>INDEX('Ability to Pay'!$C$2:$C$441,MATCH(A98,'Ability to Pay'!$A$2:$A$441,0))</f>
        <v>0.25</v>
      </c>
      <c r="D98" s="78">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3">
      <c r="A99" s="75" t="s">
        <v>649</v>
      </c>
      <c r="B99" t="s">
        <v>26</v>
      </c>
      <c r="C99" s="80">
        <f>INDEX('Ability to Pay'!$C$2:$C$441,MATCH(A99,'Ability to Pay'!$A$2:$A$441,0))</f>
        <v>0.26</v>
      </c>
      <c r="D99" s="78">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3">
      <c r="A100" s="75" t="s">
        <v>900</v>
      </c>
      <c r="B100" t="s">
        <v>79</v>
      </c>
      <c r="C100" s="80">
        <f>INDEX('Ability to Pay'!$C$2:$C$441,MATCH(A100,'Ability to Pay'!$A$2:$A$441,0))</f>
        <v>0.14000000000000001</v>
      </c>
      <c r="D100" s="78">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3">
      <c r="A101" s="75" t="s">
        <v>860</v>
      </c>
      <c r="B101" t="s">
        <v>68</v>
      </c>
      <c r="C101" s="80">
        <f>INDEX('Ability to Pay'!$C$2:$C$441,MATCH(A101,'Ability to Pay'!$A$2:$A$441,0))</f>
        <v>0.1</v>
      </c>
      <c r="D101" s="78">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3">
      <c r="A102" s="75" t="s">
        <v>656</v>
      </c>
      <c r="B102" t="s">
        <v>27</v>
      </c>
      <c r="C102" s="80">
        <f>INDEX('Ability to Pay'!$C$2:$C$441,MATCH(A102,'Ability to Pay'!$A$2:$A$441,0))</f>
        <v>0.15</v>
      </c>
      <c r="D102" s="78">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3">
      <c r="A103" s="75" t="s">
        <v>657</v>
      </c>
      <c r="B103" t="s">
        <v>27</v>
      </c>
      <c r="C103" s="80">
        <f>INDEX('Ability to Pay'!$C$2:$C$441,MATCH(A103,'Ability to Pay'!$A$2:$A$441,0))</f>
        <v>0.1</v>
      </c>
      <c r="D103" s="78">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3">
      <c r="A104" s="75" t="s">
        <v>690</v>
      </c>
      <c r="B104" t="s">
        <v>33</v>
      </c>
      <c r="C104" s="80">
        <f>INDEX('Ability to Pay'!$C$2:$C$441,MATCH(A104,'Ability to Pay'!$A$2:$A$441,0))</f>
        <v>0.17</v>
      </c>
      <c r="D104" s="78">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3">
      <c r="A105" s="75" t="s">
        <v>660</v>
      </c>
      <c r="B105" t="s">
        <v>28</v>
      </c>
      <c r="C105" s="80">
        <f>INDEX('Ability to Pay'!$C$2:$C$441,MATCH(A105,'Ability to Pay'!$A$2:$A$441,0))</f>
        <v>0.17</v>
      </c>
      <c r="D105" s="78">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3">
      <c r="A106" s="75" t="s">
        <v>668</v>
      </c>
      <c r="B106" t="s">
        <v>29</v>
      </c>
      <c r="C106" s="80">
        <f>INDEX('Ability to Pay'!$C$2:$C$441,MATCH(A106,'Ability to Pay'!$A$2:$A$441,0))</f>
        <v>0.26</v>
      </c>
      <c r="D106" s="78">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3">
      <c r="A107" s="75" t="s">
        <v>665</v>
      </c>
      <c r="B107" t="s">
        <v>29</v>
      </c>
      <c r="C107" s="80">
        <f>INDEX('Ability to Pay'!$C$2:$C$441,MATCH(A107,'Ability to Pay'!$A$2:$A$441,0))</f>
        <v>0.26</v>
      </c>
      <c r="D107" s="78">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3">
      <c r="A108" s="75" t="s">
        <v>947</v>
      </c>
      <c r="B108" t="s">
        <v>88</v>
      </c>
      <c r="C108" s="80">
        <f>INDEX('Ability to Pay'!$C$2:$C$441,MATCH(A108,'Ability to Pay'!$A$2:$A$441,0))</f>
        <v>0.23</v>
      </c>
      <c r="D108" s="78">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3">
      <c r="A109" s="75" t="s">
        <v>662</v>
      </c>
      <c r="B109" t="s">
        <v>28</v>
      </c>
      <c r="C109" s="80">
        <f>INDEX('Ability to Pay'!$C$2:$C$441,MATCH(A109,'Ability to Pay'!$A$2:$A$441,0))</f>
        <v>0.14000000000000001</v>
      </c>
      <c r="D109" s="78">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3">
      <c r="A110" s="75" t="s">
        <v>998</v>
      </c>
      <c r="B110" t="s">
        <v>100</v>
      </c>
      <c r="C110" s="80">
        <f>INDEX('Ability to Pay'!$C$2:$C$441,MATCH(A110,'Ability to Pay'!$A$2:$A$441,0))</f>
        <v>0.13</v>
      </c>
      <c r="D110" s="78">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3">
      <c r="A111" s="75" t="s">
        <v>992</v>
      </c>
      <c r="B111" t="s">
        <v>99</v>
      </c>
      <c r="C111" s="80">
        <f>INDEX('Ability to Pay'!$C$2:$C$441,MATCH(A111,'Ability to Pay'!$A$2:$A$441,0))</f>
        <v>0.23</v>
      </c>
      <c r="D111" s="78">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3">
      <c r="A112" s="75" t="s">
        <v>893</v>
      </c>
      <c r="B112" t="s">
        <v>77</v>
      </c>
      <c r="C112" s="80">
        <f>INDEX('Ability to Pay'!$C$2:$C$441,MATCH(A112,'Ability to Pay'!$A$2:$A$441,0))</f>
        <v>0.17</v>
      </c>
      <c r="D112" s="78">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3">
      <c r="A113" s="75" t="s">
        <v>927</v>
      </c>
      <c r="B113" t="s">
        <v>84</v>
      </c>
      <c r="C113" s="80">
        <f>INDEX('Ability to Pay'!$C$2:$C$441,MATCH(A113,'Ability to Pay'!$A$2:$A$441,0))</f>
        <v>0.12</v>
      </c>
      <c r="D113" s="78">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3">
      <c r="A114" s="75" t="s">
        <v>697</v>
      </c>
      <c r="B114" t="s">
        <v>34</v>
      </c>
      <c r="C114" s="80">
        <f>INDEX('Ability to Pay'!$C$2:$C$441,MATCH(A114,'Ability to Pay'!$A$2:$A$441,0))</f>
        <v>0.13</v>
      </c>
      <c r="D114" s="78">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3">
      <c r="A115" s="75" t="s">
        <v>672</v>
      </c>
      <c r="B115" t="s">
        <v>30</v>
      </c>
      <c r="C115" s="80">
        <f>INDEX('Ability to Pay'!$C$2:$C$441,MATCH(A115,'Ability to Pay'!$A$2:$A$441,0))</f>
        <v>0.19</v>
      </c>
      <c r="D115" s="78">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3">
      <c r="A116" s="75" t="s">
        <v>673</v>
      </c>
      <c r="B116" t="s">
        <v>30</v>
      </c>
      <c r="C116" s="80">
        <f>INDEX('Ability to Pay'!$C$2:$C$441,MATCH(A116,'Ability to Pay'!$A$2:$A$441,0))</f>
        <v>0.17</v>
      </c>
      <c r="D116" s="78">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3">
      <c r="A117" s="75" t="s">
        <v>918</v>
      </c>
      <c r="B117" t="s">
        <v>82</v>
      </c>
      <c r="C117" s="80">
        <f>INDEX('Ability to Pay'!$C$2:$C$441,MATCH(A117,'Ability to Pay'!$A$2:$A$441,0))</f>
        <v>0.3</v>
      </c>
      <c r="D117" s="78">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3">
      <c r="A118" s="75" t="s">
        <v>734</v>
      </c>
      <c r="B118" t="s">
        <v>40</v>
      </c>
      <c r="C118" s="80">
        <f>INDEX('Ability to Pay'!$C$2:$C$441,MATCH(A118,'Ability to Pay'!$A$2:$A$441,0))</f>
        <v>0.23</v>
      </c>
      <c r="D118" s="78">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3">
      <c r="A119" s="75" t="s">
        <v>851</v>
      </c>
      <c r="B119" t="s">
        <v>62</v>
      </c>
      <c r="C119" s="80">
        <f>INDEX('Ability to Pay'!$C$2:$C$441,MATCH(A119,'Ability to Pay'!$A$2:$A$441,0))</f>
        <v>0.21</v>
      </c>
      <c r="D119" s="78">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3">
      <c r="A120" s="75" t="s">
        <v>616</v>
      </c>
      <c r="B120" t="s">
        <v>17</v>
      </c>
      <c r="C120" s="80">
        <f>INDEX('Ability to Pay'!$C$2:$C$441,MATCH(A120,'Ability to Pay'!$A$2:$A$441,0))</f>
        <v>0.18</v>
      </c>
      <c r="D120" s="78">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3">
      <c r="A121" s="75" t="s">
        <v>708</v>
      </c>
      <c r="B121" t="s">
        <v>35</v>
      </c>
      <c r="C121" s="80">
        <f>INDEX('Ability to Pay'!$C$2:$C$441,MATCH(A121,'Ability to Pay'!$A$2:$A$441,0))</f>
        <v>0.16</v>
      </c>
      <c r="D121" s="78">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3">
      <c r="A122" s="75" t="s">
        <v>845</v>
      </c>
      <c r="B122" t="s">
        <v>61</v>
      </c>
      <c r="C122" s="80">
        <f>INDEX('Ability to Pay'!$C$2:$C$441,MATCH(A122,'Ability to Pay'!$A$2:$A$441,0))</f>
        <v>0.17</v>
      </c>
      <c r="D122" s="78">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3">
      <c r="A123" s="75" t="s">
        <v>624</v>
      </c>
      <c r="B123" t="s">
        <v>19</v>
      </c>
      <c r="C123" s="80">
        <f>INDEX('Ability to Pay'!$C$2:$C$441,MATCH(A123,'Ability to Pay'!$A$2:$A$441,0))</f>
        <v>0.24</v>
      </c>
      <c r="D123" s="78">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3">
      <c r="A124" s="75" t="s">
        <v>779</v>
      </c>
      <c r="B124" t="s">
        <v>49</v>
      </c>
      <c r="C124" s="80">
        <f>INDEX('Ability to Pay'!$C$2:$C$441,MATCH(A124,'Ability to Pay'!$A$2:$A$441,0))</f>
        <v>0.12</v>
      </c>
      <c r="D124" s="78">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3">
      <c r="A125" s="75" t="s">
        <v>972</v>
      </c>
      <c r="B125" t="s">
        <v>93</v>
      </c>
      <c r="C125" s="80">
        <f>INDEX('Ability to Pay'!$C$2:$C$441,MATCH(A125,'Ability to Pay'!$A$2:$A$441,0))</f>
        <v>0.13</v>
      </c>
      <c r="D125" s="78">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3">
      <c r="A126" s="75" t="s">
        <v>692</v>
      </c>
      <c r="B126" t="s">
        <v>33</v>
      </c>
      <c r="C126" s="80">
        <f>INDEX('Ability to Pay'!$C$2:$C$441,MATCH(A126,'Ability to Pay'!$A$2:$A$441,0))</f>
        <v>0.22</v>
      </c>
      <c r="D126" s="78">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3">
      <c r="A127" s="75" t="s">
        <v>807</v>
      </c>
      <c r="B127" t="s">
        <v>57</v>
      </c>
      <c r="C127" s="80">
        <f>INDEX('Ability to Pay'!$C$2:$C$441,MATCH(A127,'Ability to Pay'!$A$2:$A$441,0))</f>
        <v>0.26</v>
      </c>
      <c r="D127" s="78">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3">
      <c r="A128" s="75" t="s">
        <v>846</v>
      </c>
      <c r="B128" t="s">
        <v>61</v>
      </c>
      <c r="C128" s="80">
        <f>INDEX('Ability to Pay'!$C$2:$C$441,MATCH(A128,'Ability to Pay'!$A$2:$A$441,0))</f>
        <v>0.16</v>
      </c>
      <c r="D128" s="78">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3">
      <c r="A129" s="75" t="s">
        <v>1002</v>
      </c>
      <c r="B129" t="s">
        <v>101</v>
      </c>
      <c r="C129" s="80">
        <f>INDEX('Ability to Pay'!$C$2:$C$441,MATCH(A129,'Ability to Pay'!$A$2:$A$441,0))</f>
        <v>0.28999999999999998</v>
      </c>
      <c r="D129" s="78">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3">
      <c r="A130" s="75" t="s">
        <v>796</v>
      </c>
      <c r="B130" t="s">
        <v>54</v>
      </c>
      <c r="C130" s="80">
        <f>INDEX('Ability to Pay'!$C$2:$C$441,MATCH(A130,'Ability to Pay'!$A$2:$A$441,0))</f>
        <v>0.3</v>
      </c>
      <c r="D130" s="78">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3">
      <c r="A131" s="75" t="s">
        <v>676</v>
      </c>
      <c r="B131" t="s">
        <v>31</v>
      </c>
      <c r="C131" s="80">
        <f>INDEX('Ability to Pay'!$C$2:$C$441,MATCH(A131,'Ability to Pay'!$A$2:$A$441,0))</f>
        <v>0.24</v>
      </c>
      <c r="D131" s="78">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3">
      <c r="A132" s="75" t="s">
        <v>813</v>
      </c>
      <c r="B132" t="s">
        <v>59</v>
      </c>
      <c r="C132" s="80">
        <f>INDEX('Ability to Pay'!$C$2:$C$441,MATCH(A132,'Ability to Pay'!$A$2:$A$441,0))</f>
        <v>0.21</v>
      </c>
      <c r="D132" s="78">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3">
      <c r="A133" s="75" t="s">
        <v>686</v>
      </c>
      <c r="B133" t="s">
        <v>32</v>
      </c>
      <c r="C133" s="80">
        <f>INDEX('Ability to Pay'!$C$2:$C$441,MATCH(A133,'Ability to Pay'!$A$2:$A$441,0))</f>
        <v>0.16</v>
      </c>
      <c r="D133" s="78">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3">
      <c r="A134" s="75" t="s">
        <v>852</v>
      </c>
      <c r="B134" t="s">
        <v>62</v>
      </c>
      <c r="C134" s="80">
        <f>INDEX('Ability to Pay'!$C$2:$C$441,MATCH(A134,'Ability to Pay'!$A$2:$A$441,0))</f>
        <v>0.16</v>
      </c>
      <c r="D134" s="78">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3">
      <c r="A135" s="75" t="s">
        <v>652</v>
      </c>
      <c r="B135" t="s">
        <v>26</v>
      </c>
      <c r="C135" s="80">
        <f>INDEX('Ability to Pay'!$C$2:$C$441,MATCH(A135,'Ability to Pay'!$A$2:$A$441,0))</f>
        <v>0.3</v>
      </c>
      <c r="D135" s="78">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3">
      <c r="A136" s="75" t="s">
        <v>1003</v>
      </c>
      <c r="B136" t="s">
        <v>101</v>
      </c>
      <c r="C136" s="80">
        <f>INDEX('Ability to Pay'!$C$2:$C$441,MATCH(A136,'Ability to Pay'!$A$2:$A$441,0))</f>
        <v>0.3</v>
      </c>
      <c r="D136" s="78">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3">
      <c r="A137" s="75" t="s">
        <v>689</v>
      </c>
      <c r="B137" t="s">
        <v>33</v>
      </c>
      <c r="C137" s="80">
        <f>INDEX('Ability to Pay'!$C$2:$C$441,MATCH(A137,'Ability to Pay'!$A$2:$A$441,0))</f>
        <v>0.21</v>
      </c>
      <c r="D137" s="78">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3">
      <c r="A138" s="75" t="s">
        <v>642</v>
      </c>
      <c r="B138" t="s">
        <v>24</v>
      </c>
      <c r="C138" s="80">
        <f>INDEX('Ability to Pay'!$C$2:$C$441,MATCH(A138,'Ability to Pay'!$A$2:$A$441,0))</f>
        <v>0.11</v>
      </c>
      <c r="D138" s="78">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3">
      <c r="A139" s="75" t="s">
        <v>590</v>
      </c>
      <c r="B139" t="s">
        <v>12</v>
      </c>
      <c r="C139" s="80">
        <f>INDEX('Ability to Pay'!$C$2:$C$441,MATCH(A139,'Ability to Pay'!$A$2:$A$441,0))</f>
        <v>0.27</v>
      </c>
      <c r="D139" s="78">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3">
      <c r="A140" s="75" t="s">
        <v>643</v>
      </c>
      <c r="B140" t="s">
        <v>24</v>
      </c>
      <c r="C140" s="80">
        <f>INDEX('Ability to Pay'!$C$2:$C$441,MATCH(A140,'Ability to Pay'!$A$2:$A$441,0))</f>
        <v>0.24</v>
      </c>
      <c r="D140" s="78">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3">
      <c r="A141" s="75" t="s">
        <v>786</v>
      </c>
      <c r="B141" t="s">
        <v>51</v>
      </c>
      <c r="C141" s="80">
        <f>INDEX('Ability to Pay'!$C$2:$C$441,MATCH(A141,'Ability to Pay'!$A$2:$A$441,0))</f>
        <v>0.12</v>
      </c>
      <c r="D141" s="78">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3">
      <c r="A142" s="75" t="s">
        <v>953</v>
      </c>
      <c r="B142" t="s">
        <v>90</v>
      </c>
      <c r="C142" s="80">
        <f>INDEX('Ability to Pay'!$C$2:$C$441,MATCH(A142,'Ability to Pay'!$A$2:$A$441,0))</f>
        <v>0.27</v>
      </c>
      <c r="D142" s="78">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3">
      <c r="A143" s="75" t="s">
        <v>678</v>
      </c>
      <c r="B143" t="s">
        <v>31</v>
      </c>
      <c r="C143" s="80">
        <f>INDEX('Ability to Pay'!$C$2:$C$441,MATCH(A143,'Ability to Pay'!$A$2:$A$441,0))</f>
        <v>0.1</v>
      </c>
      <c r="D143" s="78">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3">
      <c r="A144" s="75" t="s">
        <v>964</v>
      </c>
      <c r="B144" t="s">
        <v>91</v>
      </c>
      <c r="C144" s="80">
        <f>INDEX('Ability to Pay'!$C$2:$C$441,MATCH(A144,'Ability to Pay'!$A$2:$A$441,0))</f>
        <v>0.23</v>
      </c>
      <c r="D144" s="78">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3">
      <c r="A145" s="75" t="s">
        <v>802</v>
      </c>
      <c r="B145" t="s">
        <v>56</v>
      </c>
      <c r="C145" s="80">
        <f>INDEX('Ability to Pay'!$C$2:$C$441,MATCH(A145,'Ability to Pay'!$A$2:$A$441,0))</f>
        <v>0.1</v>
      </c>
      <c r="D145" s="78">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3">
      <c r="A146" s="75" t="s">
        <v>929</v>
      </c>
      <c r="B146" t="s">
        <v>85</v>
      </c>
      <c r="C146" s="80">
        <f>INDEX('Ability to Pay'!$C$2:$C$441,MATCH(A146,'Ability to Pay'!$A$2:$A$441,0))</f>
        <v>0.28000000000000003</v>
      </c>
      <c r="D146" s="78">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3">
      <c r="A147" s="75" t="s">
        <v>937</v>
      </c>
      <c r="B147" t="s">
        <v>86</v>
      </c>
      <c r="C147" s="80">
        <f>INDEX('Ability to Pay'!$C$2:$C$441,MATCH(A147,'Ability to Pay'!$A$2:$A$441,0))</f>
        <v>0.3</v>
      </c>
      <c r="D147" s="78">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3">
      <c r="A148" s="75" t="s">
        <v>698</v>
      </c>
      <c r="B148" t="s">
        <v>34</v>
      </c>
      <c r="C148" s="80">
        <f>INDEX('Ability to Pay'!$C$2:$C$441,MATCH(A148,'Ability to Pay'!$A$2:$A$441,0))</f>
        <v>0.25</v>
      </c>
      <c r="D148" s="78">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3">
      <c r="A149" s="75" t="s">
        <v>695</v>
      </c>
      <c r="B149" t="s">
        <v>34</v>
      </c>
      <c r="C149" s="80">
        <f>INDEX('Ability to Pay'!$C$2:$C$441,MATCH(A149,'Ability to Pay'!$A$2:$A$441,0))</f>
        <v>0.21</v>
      </c>
      <c r="D149" s="78">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3">
      <c r="A150" s="75" t="s">
        <v>706</v>
      </c>
      <c r="B150" t="s">
        <v>35</v>
      </c>
      <c r="C150" s="80">
        <f>INDEX('Ability to Pay'!$C$2:$C$441,MATCH(A150,'Ability to Pay'!$A$2:$A$441,0))</f>
        <v>0.22</v>
      </c>
      <c r="D150" s="78">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3">
      <c r="A151" s="75" t="s">
        <v>965</v>
      </c>
      <c r="B151" t="s">
        <v>91</v>
      </c>
      <c r="C151" s="80">
        <f>INDEX('Ability to Pay'!$C$2:$C$441,MATCH(A151,'Ability to Pay'!$A$2:$A$441,0))</f>
        <v>0.18</v>
      </c>
      <c r="D151" s="78">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3">
      <c r="A152" s="75" t="s">
        <v>993</v>
      </c>
      <c r="B152" t="s">
        <v>99</v>
      </c>
      <c r="C152" s="80">
        <f>INDEX('Ability to Pay'!$C$2:$C$441,MATCH(A152,'Ability to Pay'!$A$2:$A$441,0))</f>
        <v>0.21</v>
      </c>
      <c r="D152" s="78">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3">
      <c r="A153" s="75" t="s">
        <v>653</v>
      </c>
      <c r="B153" t="s">
        <v>26</v>
      </c>
      <c r="C153" s="80">
        <f>INDEX('Ability to Pay'!$C$2:$C$441,MATCH(A153,'Ability to Pay'!$A$2:$A$441,0))</f>
        <v>0.28000000000000003</v>
      </c>
      <c r="D153" s="78">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3">
      <c r="A154" s="75" t="s">
        <v>943</v>
      </c>
      <c r="B154" t="s">
        <v>87</v>
      </c>
      <c r="C154" s="80">
        <f>INDEX('Ability to Pay'!$C$2:$C$441,MATCH(A154,'Ability to Pay'!$A$2:$A$441,0))</f>
        <v>0.26</v>
      </c>
      <c r="D154" s="78">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3">
      <c r="A155" s="75" t="s">
        <v>712</v>
      </c>
      <c r="B155" t="s">
        <v>36</v>
      </c>
      <c r="C155" s="80">
        <f>INDEX('Ability to Pay'!$C$2:$C$441,MATCH(A155,'Ability to Pay'!$A$2:$A$441,0))</f>
        <v>0.2</v>
      </c>
      <c r="D155" s="78">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3">
      <c r="A156" s="75" t="s">
        <v>746</v>
      </c>
      <c r="B156" t="s">
        <v>42</v>
      </c>
      <c r="C156" s="80">
        <f>INDEX('Ability to Pay'!$C$2:$C$441,MATCH(A156,'Ability to Pay'!$A$2:$A$441,0))</f>
        <v>0.15</v>
      </c>
      <c r="D156" s="78">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3">
      <c r="A157" s="75" t="s">
        <v>901</v>
      </c>
      <c r="B157" t="s">
        <v>79</v>
      </c>
      <c r="C157" s="80">
        <f>INDEX('Ability to Pay'!$C$2:$C$441,MATCH(A157,'Ability to Pay'!$A$2:$A$441,0))</f>
        <v>0.12</v>
      </c>
      <c r="D157" s="78">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3">
      <c r="A158" s="75" t="s">
        <v>816</v>
      </c>
      <c r="B158" t="s">
        <v>60</v>
      </c>
      <c r="C158" s="80">
        <f>INDEX('Ability to Pay'!$C$2:$C$441,MATCH(A158,'Ability to Pay'!$A$2:$A$441,0))</f>
        <v>0.26</v>
      </c>
      <c r="D158" s="78">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3">
      <c r="A159" s="75" t="s">
        <v>912</v>
      </c>
      <c r="B159" t="s">
        <v>81</v>
      </c>
      <c r="C159" s="80">
        <f>INDEX('Ability to Pay'!$C$2:$C$441,MATCH(A159,'Ability to Pay'!$A$2:$A$441,0))</f>
        <v>0.28000000000000003</v>
      </c>
      <c r="D159" s="78">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3">
      <c r="A160" s="75" t="s">
        <v>716</v>
      </c>
      <c r="B160" t="s">
        <v>37</v>
      </c>
      <c r="C160" s="80">
        <f>INDEX('Ability to Pay'!$C$2:$C$441,MATCH(A160,'Ability to Pay'!$A$2:$A$441,0))</f>
        <v>0.19</v>
      </c>
      <c r="D160" s="78">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3">
      <c r="A161" s="75" t="s">
        <v>718</v>
      </c>
      <c r="B161" t="s">
        <v>37</v>
      </c>
      <c r="C161" s="80">
        <f>INDEX('Ability to Pay'!$C$2:$C$441,MATCH(A161,'Ability to Pay'!$A$2:$A$441,0))</f>
        <v>0.16</v>
      </c>
      <c r="D161" s="78">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3">
      <c r="A162" s="75" t="s">
        <v>994</v>
      </c>
      <c r="B162" t="s">
        <v>99</v>
      </c>
      <c r="C162" s="80">
        <f>INDEX('Ability to Pay'!$C$2:$C$441,MATCH(A162,'Ability to Pay'!$A$2:$A$441,0))</f>
        <v>0.16</v>
      </c>
      <c r="D162" s="78">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3">
      <c r="A163" s="75" t="s">
        <v>725</v>
      </c>
      <c r="B163" t="s">
        <v>38</v>
      </c>
      <c r="C163" s="80">
        <f>INDEX('Ability to Pay'!$C$2:$C$441,MATCH(A163,'Ability to Pay'!$A$2:$A$441,0))</f>
        <v>0.17</v>
      </c>
      <c r="D163" s="78">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3">
      <c r="A164" s="75" t="s">
        <v>721</v>
      </c>
      <c r="B164" t="s">
        <v>38</v>
      </c>
      <c r="C164" s="80">
        <f>INDEX('Ability to Pay'!$C$2:$C$441,MATCH(A164,'Ability to Pay'!$A$2:$A$441,0))</f>
        <v>0.16</v>
      </c>
      <c r="D164" s="78">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3">
      <c r="A165" s="75" t="s">
        <v>853</v>
      </c>
      <c r="B165" t="s">
        <v>62</v>
      </c>
      <c r="C165" s="80">
        <f>INDEX('Ability to Pay'!$C$2:$C$441,MATCH(A165,'Ability to Pay'!$A$2:$A$441,0))</f>
        <v>0.15</v>
      </c>
      <c r="D165" s="78">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3">
      <c r="A166" s="75" t="s">
        <v>803</v>
      </c>
      <c r="B166" t="s">
        <v>56</v>
      </c>
      <c r="C166" s="80">
        <f>INDEX('Ability to Pay'!$C$2:$C$441,MATCH(A166,'Ability to Pay'!$A$2:$A$441,0))</f>
        <v>0.11</v>
      </c>
      <c r="D166" s="78">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3">
      <c r="A167" s="75" t="s">
        <v>729</v>
      </c>
      <c r="B167" t="s">
        <v>39</v>
      </c>
      <c r="C167" s="80">
        <f>INDEX('Ability to Pay'!$C$2:$C$441,MATCH(A167,'Ability to Pay'!$A$2:$A$441,0))</f>
        <v>0.2</v>
      </c>
      <c r="D167" s="78">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3">
      <c r="A168" s="75" t="s">
        <v>731</v>
      </c>
      <c r="B168" t="s">
        <v>40</v>
      </c>
      <c r="C168" s="80">
        <f>INDEX('Ability to Pay'!$C$2:$C$441,MATCH(A168,'Ability to Pay'!$A$2:$A$441,0))</f>
        <v>0.25</v>
      </c>
      <c r="D168" s="78">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3">
      <c r="A169" s="75" t="s">
        <v>742</v>
      </c>
      <c r="B169" t="s">
        <v>41</v>
      </c>
      <c r="C169" s="80">
        <f>INDEX('Ability to Pay'!$C$2:$C$441,MATCH(A169,'Ability to Pay'!$A$2:$A$441,0))</f>
        <v>0.1</v>
      </c>
      <c r="D169" s="78">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3">
      <c r="A170" s="75" t="s">
        <v>744</v>
      </c>
      <c r="B170" t="s">
        <v>42</v>
      </c>
      <c r="C170" s="80">
        <f>INDEX('Ability to Pay'!$C$2:$C$441,MATCH(A170,'Ability to Pay'!$A$2:$A$441,0))</f>
        <v>0.12</v>
      </c>
      <c r="D170" s="78">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3">
      <c r="A171" s="75" t="s">
        <v>754</v>
      </c>
      <c r="B171" t="s">
        <v>43</v>
      </c>
      <c r="C171" s="80">
        <f>INDEX('Ability to Pay'!$C$2:$C$441,MATCH(A171,'Ability to Pay'!$A$2:$A$441,0))</f>
        <v>0.16</v>
      </c>
      <c r="D171" s="78">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3">
      <c r="A172" s="75" t="s">
        <v>904</v>
      </c>
      <c r="B172" t="s">
        <v>80</v>
      </c>
      <c r="C172" s="80">
        <f>INDEX('Ability to Pay'!$C$2:$C$441,MATCH(A172,'Ability to Pay'!$A$2:$A$441,0))</f>
        <v>0.17</v>
      </c>
      <c r="D172" s="78">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3">
      <c r="A173" s="75" t="s">
        <v>628</v>
      </c>
      <c r="B173" t="s">
        <v>20</v>
      </c>
      <c r="C173" s="80">
        <f>INDEX('Ability to Pay'!$C$2:$C$441,MATCH(A173,'Ability to Pay'!$A$2:$A$441,0))</f>
        <v>0.24</v>
      </c>
      <c r="D173" s="78">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3">
      <c r="A174" s="77" t="s">
        <v>969</v>
      </c>
      <c r="B174" t="s">
        <v>92</v>
      </c>
      <c r="C174" s="80">
        <f>INDEX('Ability to Pay'!$C$2:$C$441,MATCH(A174,'Ability to Pay'!$A$2:$A$441,0))</f>
        <v>0.24</v>
      </c>
      <c r="D174" s="78">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3">
      <c r="A175" s="75" t="s">
        <v>758</v>
      </c>
      <c r="B175" t="s">
        <v>44</v>
      </c>
      <c r="C175" s="80">
        <f>INDEX('Ability to Pay'!$C$2:$C$441,MATCH(A175,'Ability to Pay'!$A$2:$A$441,0))</f>
        <v>0.18</v>
      </c>
      <c r="D175" s="78">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3">
      <c r="A176" s="75" t="s">
        <v>764</v>
      </c>
      <c r="B176" t="s">
        <v>45</v>
      </c>
      <c r="C176" s="80">
        <f>INDEX('Ability to Pay'!$C$2:$C$441,MATCH(A176,'Ability to Pay'!$A$2:$A$441,0))</f>
        <v>0.12</v>
      </c>
      <c r="D176" s="78">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3">
      <c r="A177" s="75" t="s">
        <v>625</v>
      </c>
      <c r="B177" t="s">
        <v>19</v>
      </c>
      <c r="C177" s="80">
        <f>INDEX('Ability to Pay'!$C$2:$C$441,MATCH(A177,'Ability to Pay'!$A$2:$A$441,0))</f>
        <v>0.17</v>
      </c>
      <c r="D177" s="78">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3">
      <c r="A178" s="75" t="s">
        <v>767</v>
      </c>
      <c r="B178" t="s">
        <v>46</v>
      </c>
      <c r="C178" s="80">
        <f>INDEX('Ability to Pay'!$C$2:$C$441,MATCH(A178,'Ability to Pay'!$A$2:$A$441,0))</f>
        <v>0.18</v>
      </c>
      <c r="D178" s="78">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3">
      <c r="A179" s="75" t="s">
        <v>954</v>
      </c>
      <c r="B179" t="s">
        <v>90</v>
      </c>
      <c r="C179" s="80">
        <f>INDEX('Ability to Pay'!$C$2:$C$441,MATCH(A179,'Ability to Pay'!$A$2:$A$441,0))</f>
        <v>0.28999999999999998</v>
      </c>
      <c r="D179" s="78">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3">
      <c r="A180" s="75" t="s">
        <v>804</v>
      </c>
      <c r="B180" t="s">
        <v>56</v>
      </c>
      <c r="C180" s="80">
        <f>INDEX('Ability to Pay'!$C$2:$C$441,MATCH(A180,'Ability to Pay'!$A$2:$A$441,0))</f>
        <v>0.1</v>
      </c>
      <c r="D180" s="78">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3">
      <c r="A181" s="75" t="s">
        <v>773</v>
      </c>
      <c r="B181" t="s">
        <v>47</v>
      </c>
      <c r="C181" s="80">
        <f>INDEX('Ability to Pay'!$C$2:$C$441,MATCH(A181,'Ability to Pay'!$A$2:$A$441,0))</f>
        <v>0.13</v>
      </c>
      <c r="D181" s="78">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3">
      <c r="A182" s="75" t="s">
        <v>771</v>
      </c>
      <c r="B182" t="s">
        <v>47</v>
      </c>
      <c r="C182" s="80">
        <f>INDEX('Ability to Pay'!$C$2:$C$441,MATCH(A182,'Ability to Pay'!$A$2:$A$441,0))</f>
        <v>0.18</v>
      </c>
      <c r="D182" s="78">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3">
      <c r="A183" s="75" t="s">
        <v>776</v>
      </c>
      <c r="B183" t="s">
        <v>48</v>
      </c>
      <c r="C183" s="80">
        <f>INDEX('Ability to Pay'!$C$2:$C$441,MATCH(A183,'Ability to Pay'!$A$2:$A$441,0))</f>
        <v>0.24</v>
      </c>
      <c r="D183" s="78">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3">
      <c r="A184" s="75" t="s">
        <v>747</v>
      </c>
      <c r="B184" t="s">
        <v>42</v>
      </c>
      <c r="C184" s="80">
        <f>INDEX('Ability to Pay'!$C$2:$C$441,MATCH(A184,'Ability to Pay'!$A$2:$A$441,0))</f>
        <v>0.12</v>
      </c>
      <c r="D184" s="78">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3">
      <c r="A185" s="75" t="s">
        <v>811</v>
      </c>
      <c r="B185" t="s">
        <v>58</v>
      </c>
      <c r="C185" s="80">
        <f>INDEX('Ability to Pay'!$C$2:$C$441,MATCH(A185,'Ability to Pay'!$A$2:$A$441,0))</f>
        <v>0.14000000000000001</v>
      </c>
      <c r="D185" s="78">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3">
      <c r="A186" s="75" t="s">
        <v>610</v>
      </c>
      <c r="B186" t="s">
        <v>16</v>
      </c>
      <c r="C186" s="80">
        <f>INDEX('Ability to Pay'!$C$2:$C$441,MATCH(A186,'Ability to Pay'!$A$2:$A$441,0))</f>
        <v>0.15</v>
      </c>
      <c r="D186" s="78">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3">
      <c r="A187" s="75" t="s">
        <v>875</v>
      </c>
      <c r="B187" t="s">
        <v>73</v>
      </c>
      <c r="C187" s="80">
        <f>INDEX('Ability to Pay'!$C$2:$C$441,MATCH(A187,'Ability to Pay'!$A$2:$A$441,0))</f>
        <v>0.21</v>
      </c>
      <c r="D187" s="78">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3">
      <c r="A188" s="75" t="s">
        <v>748</v>
      </c>
      <c r="B188" t="s">
        <v>42</v>
      </c>
      <c r="C188" s="80">
        <f>INDEX('Ability to Pay'!$C$2:$C$441,MATCH(A188,'Ability to Pay'!$A$2:$A$441,0))</f>
        <v>0.16</v>
      </c>
      <c r="D188" s="78">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3">
      <c r="A189" s="75" t="s">
        <v>778</v>
      </c>
      <c r="B189" t="s">
        <v>49</v>
      </c>
      <c r="C189" s="80">
        <f>INDEX('Ability to Pay'!$C$2:$C$441,MATCH(A189,'Ability to Pay'!$A$2:$A$441,0))</f>
        <v>0.17</v>
      </c>
      <c r="D189" s="78">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3">
      <c r="A190" s="75" t="s">
        <v>699</v>
      </c>
      <c r="B190" t="s">
        <v>34</v>
      </c>
      <c r="C190" s="80">
        <f>INDEX('Ability to Pay'!$C$2:$C$441,MATCH(A190,'Ability to Pay'!$A$2:$A$441,0))</f>
        <v>0.17</v>
      </c>
      <c r="D190" s="78">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3">
      <c r="A191" s="75" t="s">
        <v>781</v>
      </c>
      <c r="B191" t="s">
        <v>50</v>
      </c>
      <c r="C191" s="80">
        <f>INDEX('Ability to Pay'!$C$2:$C$441,MATCH(A191,'Ability to Pay'!$A$2:$A$441,0))</f>
        <v>0.23</v>
      </c>
      <c r="D191" s="78">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3">
      <c r="A192" s="75" t="s">
        <v>611</v>
      </c>
      <c r="B192" t="s">
        <v>16</v>
      </c>
      <c r="C192" s="80">
        <f>INDEX('Ability to Pay'!$C$2:$C$441,MATCH(A192,'Ability to Pay'!$A$2:$A$441,0))</f>
        <v>0.13</v>
      </c>
      <c r="D192" s="78">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3">
      <c r="A193" s="75" t="s">
        <v>693</v>
      </c>
      <c r="B193" t="s">
        <v>33</v>
      </c>
      <c r="C193" s="80">
        <f>INDEX('Ability to Pay'!$C$2:$C$441,MATCH(A193,'Ability to Pay'!$A$2:$A$441,0))</f>
        <v>0.25</v>
      </c>
      <c r="D193" s="78">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3">
      <c r="A194" s="75" t="s">
        <v>923</v>
      </c>
      <c r="B194" t="s">
        <v>83</v>
      </c>
      <c r="C194" s="80">
        <f>INDEX('Ability to Pay'!$C$2:$C$441,MATCH(A194,'Ability to Pay'!$A$2:$A$441,0))</f>
        <v>0.11</v>
      </c>
      <c r="D194" s="78">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3">
      <c r="A195" s="75" t="s">
        <v>600</v>
      </c>
      <c r="B195" t="s">
        <v>14</v>
      </c>
      <c r="C195" s="80">
        <f>INDEX('Ability to Pay'!$C$2:$C$441,MATCH(A195,'Ability to Pay'!$A$2:$A$441,0))</f>
        <v>0.19</v>
      </c>
      <c r="D195" s="78">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3">
      <c r="A196" s="75" t="s">
        <v>823</v>
      </c>
      <c r="B196" t="s">
        <v>64</v>
      </c>
      <c r="C196" s="80">
        <f>INDEX('Ability to Pay'!$C$2:$C$441,MATCH(A196,'Ability to Pay'!$A$2:$A$441,0))</f>
        <v>0.15</v>
      </c>
      <c r="D196" s="78">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3">
      <c r="A197" s="75" t="s">
        <v>785</v>
      </c>
      <c r="B197" t="s">
        <v>51</v>
      </c>
      <c r="C197" s="80">
        <f>INDEX('Ability to Pay'!$C$2:$C$441,MATCH(A197,'Ability to Pay'!$A$2:$A$441,0))</f>
        <v>0.15</v>
      </c>
      <c r="D197" s="78">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3">
      <c r="A198" s="75" t="s">
        <v>688</v>
      </c>
      <c r="B198" t="s">
        <v>32</v>
      </c>
      <c r="C198" s="80">
        <f>INDEX('Ability to Pay'!$C$2:$C$441,MATCH(A198,'Ability to Pay'!$A$2:$A$441,0))</f>
        <v>0.11</v>
      </c>
      <c r="D198" s="78">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3">
      <c r="A199" s="75" t="s">
        <v>827</v>
      </c>
      <c r="B199" t="s">
        <v>65</v>
      </c>
      <c r="C199" s="80">
        <f>INDEX('Ability to Pay'!$C$2:$C$441,MATCH(A199,'Ability to Pay'!$A$2:$A$441,0))</f>
        <v>0.19</v>
      </c>
      <c r="D199" s="78">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3">
      <c r="A200" s="75" t="s">
        <v>790</v>
      </c>
      <c r="B200" t="s">
        <v>52</v>
      </c>
      <c r="C200" s="80">
        <f>INDEX('Ability to Pay'!$C$2:$C$441,MATCH(A200,'Ability to Pay'!$A$2:$A$441,0))</f>
        <v>0.21</v>
      </c>
      <c r="D200" s="78">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3">
      <c r="A201" s="75" t="s">
        <v>787</v>
      </c>
      <c r="B201" t="s">
        <v>52</v>
      </c>
      <c r="C201" s="80">
        <f>INDEX('Ability to Pay'!$C$2:$C$441,MATCH(A201,'Ability to Pay'!$A$2:$A$441,0))</f>
        <v>0.23</v>
      </c>
      <c r="D201" s="78">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3">
      <c r="A202" s="75" t="s">
        <v>601</v>
      </c>
      <c r="B202" t="s">
        <v>14</v>
      </c>
      <c r="C202" s="80">
        <f>INDEX('Ability to Pay'!$C$2:$C$441,MATCH(A202,'Ability to Pay'!$A$2:$A$441,0))</f>
        <v>0.11</v>
      </c>
      <c r="D202" s="78">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3">
      <c r="A203" s="75" t="s">
        <v>985</v>
      </c>
      <c r="B203" t="s">
        <v>97</v>
      </c>
      <c r="C203" s="80">
        <f>INDEX('Ability to Pay'!$C$2:$C$441,MATCH(A203,'Ability to Pay'!$A$2:$A$441,0))</f>
        <v>0.22</v>
      </c>
      <c r="D203" s="78">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3">
      <c r="A204" s="75" t="s">
        <v>793</v>
      </c>
      <c r="B204" t="s">
        <v>53</v>
      </c>
      <c r="C204" s="80">
        <f>INDEX('Ability to Pay'!$C$2:$C$441,MATCH(A204,'Ability to Pay'!$A$2:$A$441,0))</f>
        <v>0.19</v>
      </c>
      <c r="D204" s="78">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3">
      <c r="A205" s="75" t="s">
        <v>986</v>
      </c>
      <c r="B205" t="s">
        <v>97</v>
      </c>
      <c r="C205" s="80">
        <f>INDEX('Ability to Pay'!$C$2:$C$441,MATCH(A205,'Ability to Pay'!$A$2:$A$441,0))</f>
        <v>0.26</v>
      </c>
      <c r="D205" s="78">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3">
      <c r="A206" s="75" t="s">
        <v>700</v>
      </c>
      <c r="B206" t="s">
        <v>34</v>
      </c>
      <c r="C206" s="80">
        <f>INDEX('Ability to Pay'!$C$2:$C$441,MATCH(A206,'Ability to Pay'!$A$2:$A$441,0))</f>
        <v>0.17</v>
      </c>
      <c r="D206" s="78">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3">
      <c r="A207" s="75" t="s">
        <v>828</v>
      </c>
      <c r="B207" t="s">
        <v>65</v>
      </c>
      <c r="C207" s="80">
        <f>INDEX('Ability to Pay'!$C$2:$C$441,MATCH(A207,'Ability to Pay'!$A$2:$A$441,0))</f>
        <v>0.2</v>
      </c>
      <c r="D207" s="78">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3">
      <c r="A208" s="75" t="s">
        <v>951</v>
      </c>
      <c r="B208" t="s">
        <v>89</v>
      </c>
      <c r="C208" s="80">
        <f>INDEX('Ability to Pay'!$C$2:$C$441,MATCH(A208,'Ability to Pay'!$A$2:$A$441,0))</f>
        <v>0.18</v>
      </c>
      <c r="D208" s="78">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3">
      <c r="A209" s="75" t="s">
        <v>905</v>
      </c>
      <c r="B209" t="s">
        <v>80</v>
      </c>
      <c r="C209" s="80">
        <f>INDEX('Ability to Pay'!$C$2:$C$441,MATCH(A209,'Ability to Pay'!$A$2:$A$441,0))</f>
        <v>0.23</v>
      </c>
      <c r="D209" s="78">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3">
      <c r="A210" s="75" t="s">
        <v>620</v>
      </c>
      <c r="B210" t="s">
        <v>18</v>
      </c>
      <c r="C210" s="80">
        <f>INDEX('Ability to Pay'!$C$2:$C$441,MATCH(A210,'Ability to Pay'!$A$2:$A$441,0))</f>
        <v>0.28999999999999998</v>
      </c>
      <c r="D210" s="78">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3">
      <c r="A211" s="75" t="s">
        <v>795</v>
      </c>
      <c r="B211" t="s">
        <v>54</v>
      </c>
      <c r="C211" s="80">
        <f>INDEX('Ability to Pay'!$C$2:$C$441,MATCH(A211,'Ability to Pay'!$A$2:$A$441,0))</f>
        <v>0.25</v>
      </c>
      <c r="D211" s="78">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3">
      <c r="A212" s="75" t="s">
        <v>797</v>
      </c>
      <c r="B212" t="s">
        <v>54</v>
      </c>
      <c r="C212" s="80">
        <f>INDEX('Ability to Pay'!$C$2:$C$441,MATCH(A212,'Ability to Pay'!$A$2:$A$441,0))</f>
        <v>0.22</v>
      </c>
      <c r="D212" s="78">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3">
      <c r="A213" s="75" t="s">
        <v>602</v>
      </c>
      <c r="B213" t="s">
        <v>14</v>
      </c>
      <c r="C213" s="80">
        <f>INDEX('Ability to Pay'!$C$2:$C$441,MATCH(A213,'Ability to Pay'!$A$2:$A$441,0))</f>
        <v>0.11</v>
      </c>
      <c r="D213" s="78">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3">
      <c r="A214" s="75" t="s">
        <v>679</v>
      </c>
      <c r="B214" t="s">
        <v>31</v>
      </c>
      <c r="C214" s="80">
        <f>INDEX('Ability to Pay'!$C$2:$C$441,MATCH(A214,'Ability to Pay'!$A$2:$A$441,0))</f>
        <v>0.2</v>
      </c>
      <c r="D214" s="78">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3">
      <c r="A215" s="75" t="s">
        <v>919</v>
      </c>
      <c r="B215" t="s">
        <v>82</v>
      </c>
      <c r="C215" s="80">
        <f>INDEX('Ability to Pay'!$C$2:$C$441,MATCH(A215,'Ability to Pay'!$A$2:$A$441,0))</f>
        <v>0.28000000000000003</v>
      </c>
      <c r="D215" s="78">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3">
      <c r="A216" s="75" t="s">
        <v>820</v>
      </c>
      <c r="B216" t="s">
        <v>63</v>
      </c>
      <c r="C216" s="80">
        <f>INDEX('Ability to Pay'!$C$2:$C$441,MATCH(A216,'Ability to Pay'!$A$2:$A$441,0))</f>
        <v>0.23</v>
      </c>
      <c r="D216" s="78">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3">
      <c r="A217" s="75" t="s">
        <v>798</v>
      </c>
      <c r="B217" t="s">
        <v>55</v>
      </c>
      <c r="C217" s="80">
        <f>INDEX('Ability to Pay'!$C$2:$C$441,MATCH(A217,'Ability to Pay'!$A$2:$A$441,0))</f>
        <v>0.1</v>
      </c>
      <c r="D217" s="78">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3">
      <c r="A218" s="75" t="s">
        <v>938</v>
      </c>
      <c r="B218" t="s">
        <v>86</v>
      </c>
      <c r="C218" s="80">
        <f>INDEX('Ability to Pay'!$C$2:$C$441,MATCH(A218,'Ability to Pay'!$A$2:$A$441,0))</f>
        <v>0.26</v>
      </c>
      <c r="D218" s="78">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3">
      <c r="A219" s="75" t="s">
        <v>735</v>
      </c>
      <c r="B219" t="s">
        <v>40</v>
      </c>
      <c r="C219" s="80">
        <f>INDEX('Ability to Pay'!$C$2:$C$441,MATCH(A219,'Ability to Pay'!$A$2:$A$441,0))</f>
        <v>0.28000000000000003</v>
      </c>
      <c r="D219" s="78">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3">
      <c r="A220" s="75" t="s">
        <v>801</v>
      </c>
      <c r="B220" t="s">
        <v>56</v>
      </c>
      <c r="C220" s="80">
        <f>INDEX('Ability to Pay'!$C$2:$C$441,MATCH(A220,'Ability to Pay'!$A$2:$A$441,0))</f>
        <v>0.11</v>
      </c>
      <c r="D220" s="78">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3">
      <c r="A221" s="75" t="s">
        <v>806</v>
      </c>
      <c r="B221" t="s">
        <v>57</v>
      </c>
      <c r="C221" s="80">
        <f>INDEX('Ability to Pay'!$C$2:$C$441,MATCH(A221,'Ability to Pay'!$A$2:$A$441,0))</f>
        <v>0.2</v>
      </c>
      <c r="D221" s="78">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3">
      <c r="A222" s="75" t="s">
        <v>808</v>
      </c>
      <c r="B222" t="s">
        <v>57</v>
      </c>
      <c r="C222" s="80">
        <f>INDEX('Ability to Pay'!$C$2:$C$441,MATCH(A222,'Ability to Pay'!$A$2:$A$441,0))</f>
        <v>0.13</v>
      </c>
      <c r="D222" s="78">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3">
      <c r="A223" s="75" t="s">
        <v>1006</v>
      </c>
      <c r="B223" t="s">
        <v>102</v>
      </c>
      <c r="C223" s="80">
        <f>INDEX('Ability to Pay'!$C$2:$C$441,MATCH(A223,'Ability to Pay'!$A$2:$A$441,0))</f>
        <v>0.26</v>
      </c>
      <c r="D223" s="78">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3">
      <c r="A224" s="75" t="s">
        <v>817</v>
      </c>
      <c r="B224" t="s">
        <v>60</v>
      </c>
      <c r="C224" s="80">
        <f>INDEX('Ability to Pay'!$C$2:$C$441,MATCH(A224,'Ability to Pay'!$A$2:$A$441,0))</f>
        <v>0.2</v>
      </c>
      <c r="D224" s="78">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3">
      <c r="A225" s="75" t="s">
        <v>810</v>
      </c>
      <c r="B225" t="s">
        <v>58</v>
      </c>
      <c r="C225" s="80">
        <f>INDEX('Ability to Pay'!$C$2:$C$441,MATCH(A225,'Ability to Pay'!$A$2:$A$441,0))</f>
        <v>0.19</v>
      </c>
      <c r="D225" s="78">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3">
      <c r="A226" s="75" t="s">
        <v>837</v>
      </c>
      <c r="B226" t="s">
        <v>66</v>
      </c>
      <c r="C226" s="80">
        <f>INDEX('Ability to Pay'!$C$2:$C$441,MATCH(A226,'Ability to Pay'!$A$2:$A$441,0))</f>
        <v>0.19</v>
      </c>
      <c r="D226" s="78">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3">
      <c r="A227" s="75" t="s">
        <v>768</v>
      </c>
      <c r="B227" t="s">
        <v>46</v>
      </c>
      <c r="C227" s="80">
        <f>INDEX('Ability to Pay'!$C$2:$C$441,MATCH(A227,'Ability to Pay'!$A$2:$A$441,0))</f>
        <v>0.17</v>
      </c>
      <c r="D227" s="78">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3">
      <c r="A228" s="75" t="s">
        <v>663</v>
      </c>
      <c r="B228" t="s">
        <v>28</v>
      </c>
      <c r="C228" s="80">
        <f>INDEX('Ability to Pay'!$C$2:$C$441,MATCH(A228,'Ability to Pay'!$A$2:$A$441,0))</f>
        <v>0.16</v>
      </c>
      <c r="D228" s="78">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3">
      <c r="A229" s="75" t="s">
        <v>812</v>
      </c>
      <c r="B229" t="s">
        <v>59</v>
      </c>
      <c r="C229" s="80">
        <f>INDEX('Ability to Pay'!$C$2:$C$441,MATCH(A229,'Ability to Pay'!$A$2:$A$441,0))</f>
        <v>0.24</v>
      </c>
      <c r="D229" s="78">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3">
      <c r="A230" s="75" t="s">
        <v>886</v>
      </c>
      <c r="B230" t="s">
        <v>75</v>
      </c>
      <c r="C230" s="80">
        <f>INDEX('Ability to Pay'!$C$2:$C$441,MATCH(A230,'Ability to Pay'!$A$2:$A$441,0))</f>
        <v>0.12</v>
      </c>
      <c r="D230" s="78">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3">
      <c r="A231" s="75" t="s">
        <v>884</v>
      </c>
      <c r="B231" t="s">
        <v>74</v>
      </c>
      <c r="C231" s="80">
        <f>INDEX('Ability to Pay'!$C$2:$C$441,MATCH(A231,'Ability to Pay'!$A$2:$A$441,0))</f>
        <v>0.18</v>
      </c>
      <c r="D231" s="78">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3">
      <c r="A232" s="75" t="s">
        <v>887</v>
      </c>
      <c r="B232" t="s">
        <v>75</v>
      </c>
      <c r="C232" s="80">
        <f>INDEX('Ability to Pay'!$C$2:$C$441,MATCH(A232,'Ability to Pay'!$A$2:$A$441,0))</f>
        <v>0.14000000000000001</v>
      </c>
      <c r="D232" s="78">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3">
      <c r="A233" s="75" t="s">
        <v>736</v>
      </c>
      <c r="B233" t="s">
        <v>40</v>
      </c>
      <c r="C233" s="80">
        <f>INDEX('Ability to Pay'!$C$2:$C$441,MATCH(A233,'Ability to Pay'!$A$2:$A$441,0))</f>
        <v>0.3</v>
      </c>
      <c r="D233" s="78">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3">
      <c r="A234" s="75" t="s">
        <v>809</v>
      </c>
      <c r="B234" t="s">
        <v>57</v>
      </c>
      <c r="C234" s="80">
        <f>INDEX('Ability to Pay'!$C$2:$C$441,MATCH(A234,'Ability to Pay'!$A$2:$A$441,0))</f>
        <v>0.22</v>
      </c>
      <c r="D234" s="78">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3">
      <c r="A235" s="76" t="s">
        <v>284</v>
      </c>
      <c r="B235" t="s">
        <v>60</v>
      </c>
      <c r="C235" s="80">
        <f>INDEX('Ability to Pay'!$C$2:$C$441,MATCH(A235,'Ability to Pay'!$A$2:$A$441,0))</f>
        <v>0.23</v>
      </c>
      <c r="D235" s="78">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3">
      <c r="A236" s="75" t="s">
        <v>815</v>
      </c>
      <c r="B236" t="s">
        <v>60</v>
      </c>
      <c r="C236" s="80">
        <f>INDEX('Ability to Pay'!$C$2:$C$441,MATCH(A236,'Ability to Pay'!$A$2:$A$441,0))</f>
        <v>0.26</v>
      </c>
      <c r="D236" s="78">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3">
      <c r="A237" s="75" t="s">
        <v>591</v>
      </c>
      <c r="B237" t="s">
        <v>12</v>
      </c>
      <c r="C237" s="80">
        <f>INDEX('Ability to Pay'!$C$2:$C$441,MATCH(A237,'Ability to Pay'!$A$2:$A$441,0))</f>
        <v>0.28999999999999998</v>
      </c>
      <c r="D237" s="78">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3">
      <c r="A238" s="75" t="s">
        <v>974</v>
      </c>
      <c r="B238" t="s">
        <v>94</v>
      </c>
      <c r="C238" s="80">
        <f>INDEX('Ability to Pay'!$C$2:$C$441,MATCH(A238,'Ability to Pay'!$A$2:$A$441,0))</f>
        <v>0.14000000000000001</v>
      </c>
      <c r="D238" s="78">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3">
      <c r="A239" s="75" t="s">
        <v>869</v>
      </c>
      <c r="B239" t="s">
        <v>71</v>
      </c>
      <c r="C239" s="80">
        <f>INDEX('Ability to Pay'!$C$2:$C$441,MATCH(A239,'Ability to Pay'!$A$2:$A$441,0))</f>
        <v>0.28999999999999998</v>
      </c>
      <c r="D239" s="78">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3">
      <c r="A240" s="75" t="s">
        <v>709</v>
      </c>
      <c r="B240" t="s">
        <v>35</v>
      </c>
      <c r="C240" s="80">
        <f>INDEX('Ability to Pay'!$C$2:$C$441,MATCH(A240,'Ability to Pay'!$A$2:$A$441,0))</f>
        <v>0.24</v>
      </c>
      <c r="D240" s="78">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3">
      <c r="A241" s="75" t="s">
        <v>819</v>
      </c>
      <c r="B241" t="s">
        <v>63</v>
      </c>
      <c r="C241" s="80">
        <f>INDEX('Ability to Pay'!$C$2:$C$441,MATCH(A241,'Ability to Pay'!$A$2:$A$441,0))</f>
        <v>0.23</v>
      </c>
      <c r="D241" s="78">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3">
      <c r="A242" s="75" t="s">
        <v>822</v>
      </c>
      <c r="B242" t="s">
        <v>64</v>
      </c>
      <c r="C242" s="80">
        <f>INDEX('Ability to Pay'!$C$2:$C$441,MATCH(A242,'Ability to Pay'!$A$2:$A$441,0))</f>
        <v>0.19</v>
      </c>
      <c r="D242" s="78">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3">
      <c r="A243" s="75" t="s">
        <v>862</v>
      </c>
      <c r="B243" t="s">
        <v>69</v>
      </c>
      <c r="C243" s="80">
        <f>INDEX('Ability to Pay'!$C$2:$C$441,MATCH(A243,'Ability to Pay'!$A$2:$A$441,0))</f>
        <v>0.2</v>
      </c>
      <c r="D243" s="78">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3">
      <c r="A244" s="75" t="s">
        <v>637</v>
      </c>
      <c r="B244" t="s">
        <v>23</v>
      </c>
      <c r="C244" s="80">
        <f>INDEX('Ability to Pay'!$C$2:$C$441,MATCH(A244,'Ability to Pay'!$A$2:$A$441,0))</f>
        <v>0.23</v>
      </c>
      <c r="D244" s="78">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3">
      <c r="A245" s="75" t="s">
        <v>826</v>
      </c>
      <c r="B245" t="s">
        <v>65</v>
      </c>
      <c r="C245" s="80">
        <f>INDEX('Ability to Pay'!$C$2:$C$441,MATCH(A245,'Ability to Pay'!$A$2:$A$441,0))</f>
        <v>0.19</v>
      </c>
      <c r="D245" s="78">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3">
      <c r="A246" s="75" t="s">
        <v>834</v>
      </c>
      <c r="B246" t="s">
        <v>66</v>
      </c>
      <c r="C246" s="80">
        <f>INDEX('Ability to Pay'!$C$2:$C$441,MATCH(A246,'Ability to Pay'!$A$2:$A$441,0))</f>
        <v>0.24</v>
      </c>
      <c r="D246" s="78">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3">
      <c r="A247" s="75" t="s">
        <v>995</v>
      </c>
      <c r="B247" t="s">
        <v>99</v>
      </c>
      <c r="C247" s="80">
        <f>INDEX('Ability to Pay'!$C$2:$C$441,MATCH(A247,'Ability to Pay'!$A$2:$A$441,0))</f>
        <v>0.17</v>
      </c>
      <c r="D247" s="78">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3">
      <c r="A248" s="75" t="s">
        <v>592</v>
      </c>
      <c r="B248" t="s">
        <v>12</v>
      </c>
      <c r="C248" s="80">
        <f>INDEX('Ability to Pay'!$C$2:$C$441,MATCH(A248,'Ability to Pay'!$A$2:$A$441,0))</f>
        <v>0.27</v>
      </c>
      <c r="D248" s="78">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3">
      <c r="A249" s="75" t="s">
        <v>966</v>
      </c>
      <c r="B249" t="s">
        <v>91</v>
      </c>
      <c r="C249" s="80">
        <f>INDEX('Ability to Pay'!$C$2:$C$441,MATCH(A249,'Ability to Pay'!$A$2:$A$441,0))</f>
        <v>0.11</v>
      </c>
      <c r="D249" s="78">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3">
      <c r="A250" s="75" t="s">
        <v>644</v>
      </c>
      <c r="B250" t="s">
        <v>24</v>
      </c>
      <c r="C250" s="80">
        <f>INDEX('Ability to Pay'!$C$2:$C$441,MATCH(A250,'Ability to Pay'!$A$2:$A$441,0))</f>
        <v>0.24</v>
      </c>
      <c r="D250" s="78">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3">
      <c r="A251" s="75" t="s">
        <v>838</v>
      </c>
      <c r="B251" t="s">
        <v>67</v>
      </c>
      <c r="C251" s="80">
        <f>INDEX('Ability to Pay'!$C$2:$C$441,MATCH(A251,'Ability to Pay'!$A$2:$A$441,0))</f>
        <v>0.28000000000000003</v>
      </c>
      <c r="D251" s="78">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3">
      <c r="A252" s="75" t="s">
        <v>975</v>
      </c>
      <c r="B252" t="s">
        <v>94</v>
      </c>
      <c r="C252" s="80">
        <f>INDEX('Ability to Pay'!$C$2:$C$441,MATCH(A252,'Ability to Pay'!$A$2:$A$441,0))</f>
        <v>0.14000000000000001</v>
      </c>
      <c r="D252" s="78">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3">
      <c r="A253" s="75" t="s">
        <v>782</v>
      </c>
      <c r="B253" t="s">
        <v>50</v>
      </c>
      <c r="C253" s="80">
        <f>INDEX('Ability to Pay'!$C$2:$C$441,MATCH(A253,'Ability to Pay'!$A$2:$A$441,0))</f>
        <v>0.24</v>
      </c>
      <c r="D253" s="78">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3">
      <c r="A254" s="75" t="s">
        <v>612</v>
      </c>
      <c r="B254" t="s">
        <v>16</v>
      </c>
      <c r="C254" s="80">
        <f>INDEX('Ability to Pay'!$C$2:$C$441,MATCH(A254,'Ability to Pay'!$A$2:$A$441,0))</f>
        <v>0.16</v>
      </c>
      <c r="D254" s="78">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3">
      <c r="A255" s="75" t="s">
        <v>613</v>
      </c>
      <c r="B255" t="s">
        <v>16</v>
      </c>
      <c r="C255" s="80">
        <f>INDEX('Ability to Pay'!$C$2:$C$441,MATCH(A255,'Ability to Pay'!$A$2:$A$441,0))</f>
        <v>0.23</v>
      </c>
      <c r="D255" s="78">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3">
      <c r="A256" s="75" t="s">
        <v>842</v>
      </c>
      <c r="B256" t="s">
        <v>61</v>
      </c>
      <c r="C256" s="80">
        <f>INDEX('Ability to Pay'!$C$2:$C$441,MATCH(A256,'Ability to Pay'!$A$2:$A$441,0))</f>
        <v>0.2</v>
      </c>
      <c r="D256" s="78">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3">
      <c r="A257" s="75" t="s">
        <v>981</v>
      </c>
      <c r="B257" t="s">
        <v>96</v>
      </c>
      <c r="C257" s="80">
        <f>INDEX('Ability to Pay'!$C$2:$C$441,MATCH(A257,'Ability to Pay'!$A$2:$A$441,0))</f>
        <v>0.15</v>
      </c>
      <c r="D257" s="78">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3">
      <c r="A258" s="75" t="s">
        <v>848</v>
      </c>
      <c r="B258" t="s">
        <v>62</v>
      </c>
      <c r="C258" s="80">
        <f>INDEX('Ability to Pay'!$C$2:$C$441,MATCH(A258,'Ability to Pay'!$A$2:$A$441,0))</f>
        <v>0.15</v>
      </c>
      <c r="D258" s="78">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3">
      <c r="A259" s="75" t="s">
        <v>701</v>
      </c>
      <c r="B259" t="s">
        <v>34</v>
      </c>
      <c r="C259" s="80">
        <f>INDEX('Ability to Pay'!$C$2:$C$441,MATCH(A259,'Ability to Pay'!$A$2:$A$441,0))</f>
        <v>0.28000000000000003</v>
      </c>
      <c r="D259" s="78">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3">
      <c r="A260" s="75" t="s">
        <v>824</v>
      </c>
      <c r="B260" t="s">
        <v>64</v>
      </c>
      <c r="C260" s="80">
        <f>INDEX('Ability to Pay'!$C$2:$C$441,MATCH(A260,'Ability to Pay'!$A$2:$A$441,0))</f>
        <v>0.26</v>
      </c>
      <c r="D260" s="78">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3">
      <c r="A261" s="75" t="s">
        <v>859</v>
      </c>
      <c r="B261" t="s">
        <v>68</v>
      </c>
      <c r="C261" s="80">
        <f>INDEX('Ability to Pay'!$C$2:$C$441,MATCH(A261,'Ability to Pay'!$A$2:$A$441,0))</f>
        <v>0.16</v>
      </c>
      <c r="D261" s="78">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3">
      <c r="A262" s="75" t="s">
        <v>939</v>
      </c>
      <c r="B262" t="s">
        <v>86</v>
      </c>
      <c r="C262" s="80">
        <f>INDEX('Ability to Pay'!$C$2:$C$441,MATCH(A262,'Ability to Pay'!$A$2:$A$441,0))</f>
        <v>0.12</v>
      </c>
      <c r="D262" s="78">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3">
      <c r="A263" s="75" t="s">
        <v>854</v>
      </c>
      <c r="B263" t="s">
        <v>62</v>
      </c>
      <c r="C263" s="80">
        <f>INDEX('Ability to Pay'!$C$2:$C$441,MATCH(A263,'Ability to Pay'!$A$2:$A$441,0))</f>
        <v>0.21</v>
      </c>
      <c r="D263" s="78">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3">
      <c r="A264" s="75" t="s">
        <v>749</v>
      </c>
      <c r="B264" t="s">
        <v>42</v>
      </c>
      <c r="C264" s="80">
        <f>INDEX('Ability to Pay'!$C$2:$C$441,MATCH(A264,'Ability to Pay'!$A$2:$A$441,0))</f>
        <v>0.11</v>
      </c>
      <c r="D264" s="78">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3">
      <c r="A265" s="75" t="s">
        <v>702</v>
      </c>
      <c r="B265" t="s">
        <v>34</v>
      </c>
      <c r="C265" s="80">
        <f>INDEX('Ability to Pay'!$C$2:$C$441,MATCH(A265,'Ability to Pay'!$A$2:$A$441,0))</f>
        <v>0.17</v>
      </c>
      <c r="D265" s="78">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3">
      <c r="A266" s="75" t="s">
        <v>855</v>
      </c>
      <c r="B266" t="s">
        <v>62</v>
      </c>
      <c r="C266" s="80">
        <f>INDEX('Ability to Pay'!$C$2:$C$441,MATCH(A266,'Ability to Pay'!$A$2:$A$441,0))</f>
        <v>0.18</v>
      </c>
      <c r="D266" s="78">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3">
      <c r="A267" s="75" t="s">
        <v>955</v>
      </c>
      <c r="B267" t="s">
        <v>90</v>
      </c>
      <c r="C267" s="80">
        <f>INDEX('Ability to Pay'!$C$2:$C$441,MATCH(A267,'Ability to Pay'!$A$2:$A$441,0))</f>
        <v>0.27</v>
      </c>
      <c r="D267" s="78">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3">
      <c r="A268" s="75" t="s">
        <v>940</v>
      </c>
      <c r="B268" t="s">
        <v>86</v>
      </c>
      <c r="C268" s="80">
        <f>INDEX('Ability to Pay'!$C$2:$C$441,MATCH(A268,'Ability to Pay'!$A$2:$A$441,0))</f>
        <v>0.17</v>
      </c>
      <c r="D268" s="78">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3">
      <c r="A269" s="75" t="s">
        <v>710</v>
      </c>
      <c r="B269" t="s">
        <v>35</v>
      </c>
      <c r="C269" s="80">
        <f>INDEX('Ability to Pay'!$C$2:$C$441,MATCH(A269,'Ability to Pay'!$A$2:$A$441,0))</f>
        <v>0.2</v>
      </c>
      <c r="D269" s="78">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3">
      <c r="A270" s="75" t="s">
        <v>956</v>
      </c>
      <c r="B270" t="s">
        <v>90</v>
      </c>
      <c r="C270" s="80">
        <f>INDEX('Ability to Pay'!$C$2:$C$441,MATCH(A270,'Ability to Pay'!$A$2:$A$441,0))</f>
        <v>0.19</v>
      </c>
      <c r="D270" s="78">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3">
      <c r="A271" s="75" t="s">
        <v>861</v>
      </c>
      <c r="B271" t="s">
        <v>69</v>
      </c>
      <c r="C271" s="80">
        <f>INDEX('Ability to Pay'!$C$2:$C$441,MATCH(A271,'Ability to Pay'!$A$2:$A$441,0))</f>
        <v>0.2</v>
      </c>
      <c r="D271" s="78">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3">
      <c r="A272" s="75" t="s">
        <v>726</v>
      </c>
      <c r="B272" t="s">
        <v>38</v>
      </c>
      <c r="C272" s="80">
        <f>INDEX('Ability to Pay'!$C$2:$C$441,MATCH(A272,'Ability to Pay'!$A$2:$A$441,0))</f>
        <v>0.19</v>
      </c>
      <c r="D272" s="78">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3">
      <c r="A273" s="75" t="s">
        <v>898</v>
      </c>
      <c r="B273" t="s">
        <v>78</v>
      </c>
      <c r="C273" s="80">
        <f>INDEX('Ability to Pay'!$C$2:$C$441,MATCH(A273,'Ability to Pay'!$A$2:$A$441,0))</f>
        <v>0.16</v>
      </c>
      <c r="D273" s="78">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3">
      <c r="A274" s="75" t="s">
        <v>866</v>
      </c>
      <c r="B274" t="s">
        <v>70</v>
      </c>
      <c r="C274" s="80">
        <f>INDEX('Ability to Pay'!$C$2:$C$441,MATCH(A274,'Ability to Pay'!$A$2:$A$441,0))</f>
        <v>0.25</v>
      </c>
      <c r="D274" s="78">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3">
      <c r="A275" s="75" t="s">
        <v>868</v>
      </c>
      <c r="B275" t="s">
        <v>71</v>
      </c>
      <c r="C275" s="80">
        <f>INDEX('Ability to Pay'!$C$2:$C$441,MATCH(A275,'Ability to Pay'!$A$2:$A$441,0))</f>
        <v>0.28000000000000003</v>
      </c>
      <c r="D275" s="78">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3">
      <c r="A276" s="75" t="s">
        <v>870</v>
      </c>
      <c r="B276" t="s">
        <v>72</v>
      </c>
      <c r="C276" s="80">
        <f>INDEX('Ability to Pay'!$C$2:$C$441,MATCH(A276,'Ability to Pay'!$A$2:$A$441,0))</f>
        <v>0.14000000000000001</v>
      </c>
      <c r="D276" s="78">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3">
      <c r="A277" s="75" t="s">
        <v>982</v>
      </c>
      <c r="B277" t="s">
        <v>96</v>
      </c>
      <c r="C277" s="80">
        <f>INDEX('Ability to Pay'!$C$2:$C$441,MATCH(A277,'Ability to Pay'!$A$2:$A$441,0))</f>
        <v>0.15</v>
      </c>
      <c r="D277" s="78">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3">
      <c r="A278" s="75" t="s">
        <v>730</v>
      </c>
      <c r="B278" t="s">
        <v>39</v>
      </c>
      <c r="C278" s="80">
        <f>INDEX('Ability to Pay'!$C$2:$C$441,MATCH(A278,'Ability to Pay'!$A$2:$A$441,0))</f>
        <v>0.14000000000000001</v>
      </c>
      <c r="D278" s="78">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3">
      <c r="A279" s="75" t="s">
        <v>680</v>
      </c>
      <c r="B279" t="s">
        <v>31</v>
      </c>
      <c r="C279" s="80">
        <f>INDEX('Ability to Pay'!$C$2:$C$441,MATCH(A279,'Ability to Pay'!$A$2:$A$441,0))</f>
        <v>0.18</v>
      </c>
      <c r="D279" s="78">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3">
      <c r="A280" s="75" t="s">
        <v>719</v>
      </c>
      <c r="B280" t="s">
        <v>37</v>
      </c>
      <c r="C280" s="80">
        <f>INDEX('Ability to Pay'!$C$2:$C$441,MATCH(A280,'Ability to Pay'!$A$2:$A$441,0))</f>
        <v>0.15</v>
      </c>
      <c r="D280" s="78">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3">
      <c r="A281" s="75" t="s">
        <v>761</v>
      </c>
      <c r="B281" t="s">
        <v>44</v>
      </c>
      <c r="C281" s="80">
        <f>INDEX('Ability to Pay'!$C$2:$C$441,MATCH(A281,'Ability to Pay'!$A$2:$A$441,0))</f>
        <v>0.23</v>
      </c>
      <c r="D281" s="78">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3">
      <c r="A282" s="75" t="s">
        <v>1007</v>
      </c>
      <c r="B282" t="s">
        <v>102</v>
      </c>
      <c r="C282" s="80">
        <f>INDEX('Ability to Pay'!$C$2:$C$441,MATCH(A282,'Ability to Pay'!$A$2:$A$441,0))</f>
        <v>0.3</v>
      </c>
      <c r="D282" s="78">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3">
      <c r="A283" s="75" t="s">
        <v>840</v>
      </c>
      <c r="B283" t="s">
        <v>67</v>
      </c>
      <c r="C283" s="80">
        <f>INDEX('Ability to Pay'!$C$2:$C$441,MATCH(A283,'Ability to Pay'!$A$2:$A$441,0))</f>
        <v>0.23</v>
      </c>
      <c r="D283" s="78">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3">
      <c r="A284" s="75" t="s">
        <v>794</v>
      </c>
      <c r="B284" t="s">
        <v>53</v>
      </c>
      <c r="C284" s="80">
        <f>INDEX('Ability to Pay'!$C$2:$C$441,MATCH(A284,'Ability to Pay'!$A$2:$A$441,0))</f>
        <v>0.13</v>
      </c>
      <c r="D284" s="78">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3">
      <c r="A285" s="75" t="s">
        <v>967</v>
      </c>
      <c r="B285" t="s">
        <v>91</v>
      </c>
      <c r="C285" s="80">
        <f>INDEX('Ability to Pay'!$C$2:$C$441,MATCH(A285,'Ability to Pay'!$A$2:$A$441,0))</f>
        <v>0.25</v>
      </c>
      <c r="D285" s="78">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3">
      <c r="A286" s="75" t="s">
        <v>920</v>
      </c>
      <c r="B286" t="s">
        <v>82</v>
      </c>
      <c r="C286" s="80">
        <f>INDEX('Ability to Pay'!$C$2:$C$441,MATCH(A286,'Ability to Pay'!$A$2:$A$441,0))</f>
        <v>0.28000000000000003</v>
      </c>
      <c r="D286" s="78">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3">
      <c r="A287" s="75" t="s">
        <v>654</v>
      </c>
      <c r="B287" t="s">
        <v>26</v>
      </c>
      <c r="C287" s="80" t="e">
        <f>INDEX('Ability to Pay'!$C$2:$C$441,MATCH(A287,'Ability to Pay'!$A$2:$A$441,0))</f>
        <v>#N/A</v>
      </c>
      <c r="D287" s="78">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3">
      <c r="A288" s="75" t="s">
        <v>829</v>
      </c>
      <c r="B288" t="s">
        <v>65</v>
      </c>
      <c r="C288" s="80">
        <f>INDEX('Ability to Pay'!$C$2:$C$441,MATCH(A288,'Ability to Pay'!$A$2:$A$441,0))</f>
        <v>0.18</v>
      </c>
      <c r="D288" s="78">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3">
      <c r="A289" s="75" t="s">
        <v>783</v>
      </c>
      <c r="B289" t="s">
        <v>50</v>
      </c>
      <c r="C289" s="80">
        <f>INDEX('Ability to Pay'!$C$2:$C$441,MATCH(A289,'Ability to Pay'!$A$2:$A$441,0))</f>
        <v>0.24</v>
      </c>
      <c r="D289" s="78">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3">
      <c r="A290" s="75" t="s">
        <v>791</v>
      </c>
      <c r="B290" t="s">
        <v>52</v>
      </c>
      <c r="C290" s="80">
        <f>INDEX('Ability to Pay'!$C$2:$C$441,MATCH(A290,'Ability to Pay'!$A$2:$A$441,0))</f>
        <v>0.25</v>
      </c>
      <c r="D290" s="78">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3">
      <c r="A291" s="75" t="s">
        <v>629</v>
      </c>
      <c r="B291" t="s">
        <v>20</v>
      </c>
      <c r="C291" s="80">
        <f>INDEX('Ability to Pay'!$C$2:$C$441,MATCH(A291,'Ability to Pay'!$A$2:$A$441,0))</f>
        <v>0.16</v>
      </c>
      <c r="D291" s="78">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3">
      <c r="A292" s="75" t="s">
        <v>674</v>
      </c>
      <c r="B292" t="s">
        <v>30</v>
      </c>
      <c r="C292" s="80">
        <f>INDEX('Ability to Pay'!$C$2:$C$441,MATCH(A292,'Ability to Pay'!$A$2:$A$441,0))</f>
        <v>0.2</v>
      </c>
      <c r="D292" s="78">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3">
      <c r="A293" s="75" t="s">
        <v>634</v>
      </c>
      <c r="B293" t="s">
        <v>22</v>
      </c>
      <c r="C293" s="80">
        <f>INDEX('Ability to Pay'!$C$2:$C$441,MATCH(A293,'Ability to Pay'!$A$2:$A$441,0))</f>
        <v>0.11</v>
      </c>
      <c r="D293" s="78">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3">
      <c r="A294" s="75" t="s">
        <v>847</v>
      </c>
      <c r="B294" t="s">
        <v>61</v>
      </c>
      <c r="C294" s="80">
        <f>INDEX('Ability to Pay'!$C$2:$C$441,MATCH(A294,'Ability to Pay'!$A$2:$A$441,0))</f>
        <v>0.2</v>
      </c>
      <c r="D294" s="78">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3">
      <c r="A295" s="75" t="s">
        <v>1004</v>
      </c>
      <c r="B295" t="s">
        <v>101</v>
      </c>
      <c r="C295" s="80">
        <f>INDEX('Ability to Pay'!$C$2:$C$441,MATCH(A295,'Ability to Pay'!$A$2:$A$441,0))</f>
        <v>0.3</v>
      </c>
      <c r="D295" s="78">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3">
      <c r="A296" s="75" t="s">
        <v>580</v>
      </c>
      <c r="B296" t="s">
        <v>9</v>
      </c>
      <c r="C296" s="80">
        <f>INDEX('Ability to Pay'!$C$2:$C$441,MATCH(A296,'Ability to Pay'!$A$2:$A$441,0))</f>
        <v>0.2</v>
      </c>
      <c r="D296" s="78">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3">
      <c r="A297" s="75" t="s">
        <v>575</v>
      </c>
      <c r="B297" t="s">
        <v>8</v>
      </c>
      <c r="C297" s="80">
        <f>INDEX('Ability to Pay'!$C$2:$C$441,MATCH(A297,'Ability to Pay'!$A$2:$A$441,0))</f>
        <v>0.28000000000000003</v>
      </c>
      <c r="D297" s="78">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3">
      <c r="A298" s="75" t="s">
        <v>655</v>
      </c>
      <c r="B298" t="s">
        <v>26</v>
      </c>
      <c r="C298" s="80">
        <f>INDEX('Ability to Pay'!$C$2:$C$441,MATCH(A298,'Ability to Pay'!$A$2:$A$441,0))</f>
        <v>0.3</v>
      </c>
      <c r="D298" s="78">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3">
      <c r="A299" s="75" t="s">
        <v>576</v>
      </c>
      <c r="B299" t="s">
        <v>8</v>
      </c>
      <c r="C299" s="80">
        <f>INDEX('Ability to Pay'!$C$2:$C$441,MATCH(A299,'Ability to Pay'!$A$2:$A$441,0))</f>
        <v>0.25</v>
      </c>
      <c r="D299" s="78">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3">
      <c r="A300" s="75" t="s">
        <v>871</v>
      </c>
      <c r="B300" t="s">
        <v>72</v>
      </c>
      <c r="C300" s="80">
        <f>INDEX('Ability to Pay'!$C$2:$C$441,MATCH(A300,'Ability to Pay'!$A$2:$A$441,0))</f>
        <v>0.17</v>
      </c>
      <c r="D300" s="78">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3">
      <c r="A301" s="75" t="s">
        <v>681</v>
      </c>
      <c r="B301" t="s">
        <v>31</v>
      </c>
      <c r="C301" s="80">
        <f>INDEX('Ability to Pay'!$C$2:$C$441,MATCH(A301,'Ability to Pay'!$A$2:$A$441,0))</f>
        <v>0.25</v>
      </c>
      <c r="D301" s="78">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3">
      <c r="A302" s="75" t="s">
        <v>876</v>
      </c>
      <c r="B302" t="s">
        <v>73</v>
      </c>
      <c r="C302" s="80">
        <f>INDEX('Ability to Pay'!$C$2:$C$441,MATCH(A302,'Ability to Pay'!$A$2:$A$441,0))</f>
        <v>0.13</v>
      </c>
      <c r="D302" s="78">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3">
      <c r="A303" s="75" t="s">
        <v>874</v>
      </c>
      <c r="B303" t="s">
        <v>73</v>
      </c>
      <c r="C303" s="80">
        <f>INDEX('Ability to Pay'!$C$2:$C$441,MATCH(A303,'Ability to Pay'!$A$2:$A$441,0))</f>
        <v>0.19</v>
      </c>
      <c r="D303" s="78">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3">
      <c r="A304" s="75" t="s">
        <v>577</v>
      </c>
      <c r="B304" t="s">
        <v>8</v>
      </c>
      <c r="C304" s="80">
        <f>INDEX('Ability to Pay'!$C$2:$C$441,MATCH(A304,'Ability to Pay'!$A$2:$A$441,0))</f>
        <v>0.19</v>
      </c>
      <c r="D304" s="78">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3">
      <c r="A305" s="75" t="s">
        <v>924</v>
      </c>
      <c r="B305" t="s">
        <v>83</v>
      </c>
      <c r="C305" s="80">
        <f>INDEX('Ability to Pay'!$C$2:$C$441,MATCH(A305,'Ability to Pay'!$A$2:$A$441,0))</f>
        <v>0.11</v>
      </c>
      <c r="D305" s="78">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3">
      <c r="A306" s="75" t="s">
        <v>913</v>
      </c>
      <c r="B306" t="s">
        <v>81</v>
      </c>
      <c r="C306" s="80">
        <f>INDEX('Ability to Pay'!$C$2:$C$441,MATCH(A306,'Ability to Pay'!$A$2:$A$441,0))</f>
        <v>0.28999999999999998</v>
      </c>
      <c r="D306" s="78">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3">
      <c r="A307" s="75" t="s">
        <v>830</v>
      </c>
      <c r="B307" t="s">
        <v>65</v>
      </c>
      <c r="C307" s="80">
        <f>INDEX('Ability to Pay'!$C$2:$C$441,MATCH(A307,'Ability to Pay'!$A$2:$A$441,0))</f>
        <v>0.17</v>
      </c>
      <c r="D307" s="78">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3">
      <c r="A308" s="75" t="s">
        <v>883</v>
      </c>
      <c r="B308" t="s">
        <v>74</v>
      </c>
      <c r="C308" s="80">
        <f>INDEX('Ability to Pay'!$C$2:$C$441,MATCH(A308,'Ability to Pay'!$A$2:$A$441,0))</f>
        <v>0.21</v>
      </c>
      <c r="D308" s="78">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3">
      <c r="A309" s="75" t="s">
        <v>727</v>
      </c>
      <c r="B309" t="s">
        <v>38</v>
      </c>
      <c r="C309" s="80">
        <f>INDEX('Ability to Pay'!$C$2:$C$441,MATCH(A309,'Ability to Pay'!$A$2:$A$441,0))</f>
        <v>0.12</v>
      </c>
      <c r="D309" s="78">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3">
      <c r="A310" s="75" t="s">
        <v>774</v>
      </c>
      <c r="B310" t="s">
        <v>47</v>
      </c>
      <c r="C310" s="80">
        <f>INDEX('Ability to Pay'!$C$2:$C$441,MATCH(A310,'Ability to Pay'!$A$2:$A$441,0))</f>
        <v>0.14000000000000001</v>
      </c>
      <c r="D310" s="78">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3">
      <c r="A311" s="75" t="s">
        <v>769</v>
      </c>
      <c r="B311" t="s">
        <v>46</v>
      </c>
      <c r="C311" s="80">
        <f>INDEX('Ability to Pay'!$C$2:$C$441,MATCH(A311,'Ability to Pay'!$A$2:$A$441,0))</f>
        <v>0.27</v>
      </c>
      <c r="D311" s="78">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3">
      <c r="A312" s="75" t="s">
        <v>635</v>
      </c>
      <c r="B312" t="s">
        <v>22</v>
      </c>
      <c r="C312" s="80">
        <f>INDEX('Ability to Pay'!$C$2:$C$441,MATCH(A312,'Ability to Pay'!$A$2:$A$441,0))</f>
        <v>0.22</v>
      </c>
      <c r="D312" s="78">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3">
      <c r="A313" s="75" t="s">
        <v>658</v>
      </c>
      <c r="B313" t="s">
        <v>27</v>
      </c>
      <c r="C313" s="80">
        <f>INDEX('Ability to Pay'!$C$2:$C$441,MATCH(A313,'Ability to Pay'!$A$2:$A$441,0))</f>
        <v>0.13</v>
      </c>
      <c r="D313" s="78">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3">
      <c r="A314" s="75" t="s">
        <v>621</v>
      </c>
      <c r="B314" t="s">
        <v>18</v>
      </c>
      <c r="C314" s="80">
        <f>INDEX('Ability to Pay'!$C$2:$C$441,MATCH(A314,'Ability to Pay'!$A$2:$A$441,0))</f>
        <v>0.28999999999999998</v>
      </c>
      <c r="D314" s="78">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3">
      <c r="A315" s="75" t="s">
        <v>885</v>
      </c>
      <c r="B315" t="s">
        <v>75</v>
      </c>
      <c r="C315" s="80">
        <f>INDEX('Ability to Pay'!$C$2:$C$441,MATCH(A315,'Ability to Pay'!$A$2:$A$441,0))</f>
        <v>0.2</v>
      </c>
      <c r="D315" s="78">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3">
      <c r="A316" s="75" t="s">
        <v>814</v>
      </c>
      <c r="B316" t="s">
        <v>59</v>
      </c>
      <c r="C316" s="80">
        <f>INDEX('Ability to Pay'!$C$2:$C$441,MATCH(A316,'Ability to Pay'!$A$2:$A$441,0))</f>
        <v>0.22</v>
      </c>
      <c r="D316" s="78">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3">
      <c r="A317" s="75" t="s">
        <v>818</v>
      </c>
      <c r="B317" t="s">
        <v>60</v>
      </c>
      <c r="C317" s="80">
        <f>INDEX('Ability to Pay'!$C$2:$C$441,MATCH(A317,'Ability to Pay'!$A$2:$A$441,0))</f>
        <v>0.25</v>
      </c>
      <c r="D317" s="78">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3">
      <c r="A318" s="75" t="s">
        <v>888</v>
      </c>
      <c r="B318" t="s">
        <v>76</v>
      </c>
      <c r="C318" s="80">
        <f>INDEX('Ability to Pay'!$C$2:$C$441,MATCH(A318,'Ability to Pay'!$A$2:$A$441,0))</f>
        <v>0.13</v>
      </c>
      <c r="D318" s="78">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3">
      <c r="A319" s="75" t="s">
        <v>930</v>
      </c>
      <c r="B319" t="s">
        <v>85</v>
      </c>
      <c r="C319" s="80">
        <f>INDEX('Ability to Pay'!$C$2:$C$441,MATCH(A319,'Ability to Pay'!$A$2:$A$441,0))</f>
        <v>0.24</v>
      </c>
      <c r="D319" s="78">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3">
      <c r="A320" s="75" t="s">
        <v>587</v>
      </c>
      <c r="B320" t="s">
        <v>11</v>
      </c>
      <c r="C320" s="80">
        <f>INDEX('Ability to Pay'!$C$2:$C$441,MATCH(A320,'Ability to Pay'!$A$2:$A$441,0))</f>
        <v>0.1</v>
      </c>
      <c r="D320" s="78">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3">
      <c r="A321" s="75" t="s">
        <v>682</v>
      </c>
      <c r="B321" t="s">
        <v>31</v>
      </c>
      <c r="C321" s="80">
        <f>INDEX('Ability to Pay'!$C$2:$C$441,MATCH(A321,'Ability to Pay'!$A$2:$A$441,0))</f>
        <v>0.28000000000000003</v>
      </c>
      <c r="D321" s="78">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3">
      <c r="A322" s="75" t="s">
        <v>931</v>
      </c>
      <c r="B322" t="s">
        <v>85</v>
      </c>
      <c r="C322" s="80">
        <f>INDEX('Ability to Pay'!$C$2:$C$441,MATCH(A322,'Ability to Pay'!$A$2:$A$441,0))</f>
        <v>0.28000000000000003</v>
      </c>
      <c r="D322" s="78">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3">
      <c r="A323" s="75" t="s">
        <v>976</v>
      </c>
      <c r="B323" t="s">
        <v>94</v>
      </c>
      <c r="C323" s="80">
        <f>INDEX('Ability to Pay'!$C$2:$C$441,MATCH(A323,'Ability to Pay'!$A$2:$A$441,0))</f>
        <v>0.19</v>
      </c>
      <c r="D323" s="78">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3">
      <c r="A324" s="75" t="s">
        <v>648</v>
      </c>
      <c r="B324" t="s">
        <v>25</v>
      </c>
      <c r="C324" s="80">
        <f>INDEX('Ability to Pay'!$C$2:$C$441,MATCH(A324,'Ability to Pay'!$A$2:$A$441,0))</f>
        <v>0.18</v>
      </c>
      <c r="D324" s="78">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3">
      <c r="A325" s="75" t="s">
        <v>622</v>
      </c>
      <c r="B325" t="s">
        <v>18</v>
      </c>
      <c r="C325" s="80">
        <f>INDEX('Ability to Pay'!$C$2:$C$441,MATCH(A325,'Ability to Pay'!$A$2:$A$441,0))</f>
        <v>0.28999999999999998</v>
      </c>
      <c r="D325" s="78">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3">
      <c r="A326" s="75" t="s">
        <v>890</v>
      </c>
      <c r="B326" t="s">
        <v>77</v>
      </c>
      <c r="C326" s="80">
        <f>INDEX('Ability to Pay'!$C$2:$C$441,MATCH(A326,'Ability to Pay'!$A$2:$A$441,0))</f>
        <v>0.21</v>
      </c>
      <c r="D326" s="78">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3">
      <c r="A327" s="75" t="s">
        <v>957</v>
      </c>
      <c r="B327" t="s">
        <v>90</v>
      </c>
      <c r="C327" s="80">
        <f>INDEX('Ability to Pay'!$C$2:$C$441,MATCH(A327,'Ability to Pay'!$A$2:$A$441,0))</f>
        <v>0.27</v>
      </c>
      <c r="D327" s="78">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3">
      <c r="A328" s="75" t="s">
        <v>831</v>
      </c>
      <c r="B328" t="s">
        <v>65</v>
      </c>
      <c r="C328" s="80">
        <f>INDEX('Ability to Pay'!$C$2:$C$441,MATCH(A328,'Ability to Pay'!$A$2:$A$441,0))</f>
        <v>0.26</v>
      </c>
      <c r="D328" s="78">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3">
      <c r="A329" s="75" t="s">
        <v>711</v>
      </c>
      <c r="B329" t="s">
        <v>35</v>
      </c>
      <c r="C329" s="80">
        <f>INDEX('Ability to Pay'!$C$2:$C$441,MATCH(A329,'Ability to Pay'!$A$2:$A$441,0))</f>
        <v>0.15</v>
      </c>
      <c r="D329" s="78">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3">
      <c r="A330" s="75" t="s">
        <v>775</v>
      </c>
      <c r="B330" t="s">
        <v>47</v>
      </c>
      <c r="C330" s="80">
        <f>INDEX('Ability to Pay'!$C$2:$C$441,MATCH(A330,'Ability to Pay'!$A$2:$A$441,0))</f>
        <v>0.16</v>
      </c>
      <c r="D330" s="78">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3">
      <c r="A331" s="75" t="s">
        <v>894</v>
      </c>
      <c r="B331" t="s">
        <v>78</v>
      </c>
      <c r="C331" s="80">
        <f>INDEX('Ability to Pay'!$C$2:$C$441,MATCH(A331,'Ability to Pay'!$A$2:$A$441,0))</f>
        <v>0.23</v>
      </c>
      <c r="D331" s="78">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3">
      <c r="A332" s="75" t="s">
        <v>856</v>
      </c>
      <c r="B332" t="s">
        <v>62</v>
      </c>
      <c r="C332" s="80">
        <f>INDEX('Ability to Pay'!$C$2:$C$441,MATCH(A332,'Ability to Pay'!$A$2:$A$441,0))</f>
        <v>0.18</v>
      </c>
      <c r="D332" s="78">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3">
      <c r="A333" s="75" t="s">
        <v>737</v>
      </c>
      <c r="B333" t="s">
        <v>40</v>
      </c>
      <c r="C333" s="80">
        <f>INDEX('Ability to Pay'!$C$2:$C$441,MATCH(A333,'Ability to Pay'!$A$2:$A$441,0))</f>
        <v>0.25</v>
      </c>
      <c r="D333" s="78">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3">
      <c r="A334" s="75" t="s">
        <v>821</v>
      </c>
      <c r="B334" t="s">
        <v>63</v>
      </c>
      <c r="C334" s="80">
        <f>INDEX('Ability to Pay'!$C$2:$C$441,MATCH(A334,'Ability to Pay'!$A$2:$A$441,0))</f>
        <v>0.11</v>
      </c>
      <c r="D334" s="78">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3">
      <c r="A335" s="75" t="s">
        <v>899</v>
      </c>
      <c r="B335" t="s">
        <v>79</v>
      </c>
      <c r="C335" s="80">
        <f>INDEX('Ability to Pay'!$C$2:$C$441,MATCH(A335,'Ability to Pay'!$A$2:$A$441,0))</f>
        <v>0.17</v>
      </c>
      <c r="D335" s="78">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3">
      <c r="A336" s="75" t="s">
        <v>799</v>
      </c>
      <c r="B336" t="s">
        <v>55</v>
      </c>
      <c r="C336" s="80">
        <f>INDEX('Ability to Pay'!$C$2:$C$441,MATCH(A336,'Ability to Pay'!$A$2:$A$441,0))</f>
        <v>0.1</v>
      </c>
      <c r="D336" s="78">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3">
      <c r="A337" s="75" t="s">
        <v>738</v>
      </c>
      <c r="B337" t="s">
        <v>40</v>
      </c>
      <c r="C337" s="80">
        <f>INDEX('Ability to Pay'!$C$2:$C$441,MATCH(A337,'Ability to Pay'!$A$2:$A$441,0))</f>
        <v>0.3</v>
      </c>
      <c r="D337" s="78">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3">
      <c r="A338" s="75" t="s">
        <v>914</v>
      </c>
      <c r="B338" t="s">
        <v>81</v>
      </c>
      <c r="C338" s="80">
        <f>INDEX('Ability to Pay'!$C$2:$C$441,MATCH(A338,'Ability to Pay'!$A$2:$A$441,0))</f>
        <v>0.28999999999999998</v>
      </c>
      <c r="D338" s="78">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3">
      <c r="A339" s="75" t="s">
        <v>805</v>
      </c>
      <c r="B339" t="s">
        <v>56</v>
      </c>
      <c r="C339" s="80">
        <f>INDEX('Ability to Pay'!$C$2:$C$441,MATCH(A339,'Ability to Pay'!$A$2:$A$441,0))</f>
        <v>0.1</v>
      </c>
      <c r="D339" s="78">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3">
      <c r="A340" s="75" t="s">
        <v>877</v>
      </c>
      <c r="B340" t="s">
        <v>73</v>
      </c>
      <c r="C340" s="80">
        <f>INDEX('Ability to Pay'!$C$2:$C$441,MATCH(A340,'Ability to Pay'!$A$2:$A$441,0))</f>
        <v>0.11</v>
      </c>
      <c r="D340" s="78">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3">
      <c r="A341" s="75" t="s">
        <v>903</v>
      </c>
      <c r="B341" t="s">
        <v>80</v>
      </c>
      <c r="C341" s="80">
        <f>INDEX('Ability to Pay'!$C$2:$C$441,MATCH(A341,'Ability to Pay'!$A$2:$A$441,0))</f>
        <v>0.21</v>
      </c>
      <c r="D341" s="78">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3">
      <c r="A342" s="75" t="s">
        <v>907</v>
      </c>
      <c r="B342" t="s">
        <v>81</v>
      </c>
      <c r="C342" s="80">
        <f>INDEX('Ability to Pay'!$C$2:$C$441,MATCH(A342,'Ability to Pay'!$A$2:$A$441,0))</f>
        <v>0.27</v>
      </c>
      <c r="D342" s="78">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3">
      <c r="A343" s="75" t="s">
        <v>593</v>
      </c>
      <c r="B343" t="s">
        <v>12</v>
      </c>
      <c r="C343" s="80">
        <f>INDEX('Ability to Pay'!$C$2:$C$441,MATCH(A343,'Ability to Pay'!$A$2:$A$441,0))</f>
        <v>0.25</v>
      </c>
      <c r="D343" s="78">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3">
      <c r="A344" s="75" t="s">
        <v>906</v>
      </c>
      <c r="B344" t="s">
        <v>80</v>
      </c>
      <c r="C344" s="80">
        <f>INDEX('Ability to Pay'!$C$2:$C$441,MATCH(A344,'Ability to Pay'!$A$2:$A$441,0))</f>
        <v>0.17</v>
      </c>
      <c r="D344" s="78">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3">
      <c r="A345" s="76" t="s">
        <v>466</v>
      </c>
      <c r="B345" t="s">
        <v>8</v>
      </c>
      <c r="C345" s="80">
        <f>INDEX('Ability to Pay'!$C$2:$C$441,MATCH(A345,'Ability to Pay'!$A$2:$A$441,0))</f>
        <v>0.1</v>
      </c>
      <c r="D345" s="78">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3">
      <c r="A346" s="75" t="s">
        <v>762</v>
      </c>
      <c r="B346" t="s">
        <v>44</v>
      </c>
      <c r="C346" s="80">
        <f>INDEX('Ability to Pay'!$C$2:$C$441,MATCH(A346,'Ability to Pay'!$A$2:$A$441,0))</f>
        <v>0.14000000000000001</v>
      </c>
      <c r="D346" s="78">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3">
      <c r="A347" s="75" t="s">
        <v>683</v>
      </c>
      <c r="B347" t="s">
        <v>31</v>
      </c>
      <c r="C347" s="80">
        <f>INDEX('Ability to Pay'!$C$2:$C$441,MATCH(A347,'Ability to Pay'!$A$2:$A$441,0))</f>
        <v>0.27</v>
      </c>
      <c r="D347" s="78">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3">
      <c r="A348" s="75" t="s">
        <v>703</v>
      </c>
      <c r="B348" t="s">
        <v>34</v>
      </c>
      <c r="C348" s="80">
        <f>INDEX('Ability to Pay'!$C$2:$C$441,MATCH(A348,'Ability to Pay'!$A$2:$A$441,0))</f>
        <v>0.23</v>
      </c>
      <c r="D348" s="78">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3">
      <c r="A349" s="75" t="s">
        <v>917</v>
      </c>
      <c r="B349" t="s">
        <v>82</v>
      </c>
      <c r="C349" s="80">
        <f>INDEX('Ability to Pay'!$C$2:$C$441,MATCH(A349,'Ability to Pay'!$A$2:$A$441,0))</f>
        <v>0.28999999999999998</v>
      </c>
      <c r="D349" s="78">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3">
      <c r="A350" s="75" t="s">
        <v>715</v>
      </c>
      <c r="B350" t="s">
        <v>36</v>
      </c>
      <c r="C350" s="80">
        <f>INDEX('Ability to Pay'!$C$2:$C$441,MATCH(A350,'Ability to Pay'!$A$2:$A$441,0))</f>
        <v>0.16</v>
      </c>
      <c r="D350" s="78">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3">
      <c r="A351" s="76" t="s">
        <v>376</v>
      </c>
      <c r="B351" t="s">
        <v>57</v>
      </c>
      <c r="C351" s="80">
        <f>INDEX('Ability to Pay'!$C$2:$C$441,MATCH(A351,'Ability to Pay'!$A$2:$A$441,0))</f>
        <v>0.19</v>
      </c>
      <c r="D351" s="78">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3">
      <c r="A352" s="75" t="s">
        <v>756</v>
      </c>
      <c r="B352" t="s">
        <v>43</v>
      </c>
      <c r="C352" s="80">
        <f>INDEX('Ability to Pay'!$C$2:$C$441,MATCH(A352,'Ability to Pay'!$A$2:$A$441,0))</f>
        <v>0.22</v>
      </c>
      <c r="D352" s="78">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3">
      <c r="A353" s="75" t="s">
        <v>878</v>
      </c>
      <c r="B353" t="s">
        <v>73</v>
      </c>
      <c r="C353" s="80">
        <f>INDEX('Ability to Pay'!$C$2:$C$441,MATCH(A353,'Ability to Pay'!$A$2:$A$441,0))</f>
        <v>0.18</v>
      </c>
      <c r="D353" s="78">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3">
      <c r="A354" s="75" t="s">
        <v>770</v>
      </c>
      <c r="B354" t="s">
        <v>46</v>
      </c>
      <c r="C354" s="80">
        <f>INDEX('Ability to Pay'!$C$2:$C$441,MATCH(A354,'Ability to Pay'!$A$2:$A$441,0))</f>
        <v>0.16</v>
      </c>
      <c r="D354" s="78">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3">
      <c r="A355" s="75" t="s">
        <v>750</v>
      </c>
      <c r="B355" t="s">
        <v>42</v>
      </c>
      <c r="C355" s="80">
        <f>INDEX('Ability to Pay'!$C$2:$C$441,MATCH(A355,'Ability to Pay'!$A$2:$A$441,0))</f>
        <v>0.1</v>
      </c>
      <c r="D355" s="78">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3">
      <c r="A356" s="75" t="s">
        <v>757</v>
      </c>
      <c r="B356" t="s">
        <v>43</v>
      </c>
      <c r="C356" s="80">
        <f>INDEX('Ability to Pay'!$C$2:$C$441,MATCH(A356,'Ability to Pay'!$A$2:$A$441,0))</f>
        <v>0.12</v>
      </c>
      <c r="D356" s="78">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3">
      <c r="A357" s="75" t="s">
        <v>922</v>
      </c>
      <c r="B357" t="s">
        <v>83</v>
      </c>
      <c r="C357" s="80">
        <f>INDEX('Ability to Pay'!$C$2:$C$441,MATCH(A357,'Ability to Pay'!$A$2:$A$441,0))</f>
        <v>0.11</v>
      </c>
      <c r="D357" s="78">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3">
      <c r="A358" s="75" t="s">
        <v>659</v>
      </c>
      <c r="B358" t="s">
        <v>27</v>
      </c>
      <c r="C358" s="80">
        <f>INDEX('Ability to Pay'!$C$2:$C$441,MATCH(A358,'Ability to Pay'!$A$2:$A$441,0))</f>
        <v>0.11</v>
      </c>
      <c r="D358" s="78">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3">
      <c r="A359" s="75" t="s">
        <v>857</v>
      </c>
      <c r="B359" t="s">
        <v>62</v>
      </c>
      <c r="C359" s="80">
        <f>INDEX('Ability to Pay'!$C$2:$C$441,MATCH(A359,'Ability to Pay'!$A$2:$A$441,0))</f>
        <v>0.13</v>
      </c>
      <c r="D359" s="78">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3">
      <c r="A360" s="75" t="s">
        <v>926</v>
      </c>
      <c r="B360" t="s">
        <v>84</v>
      </c>
      <c r="C360" s="80">
        <f>INDEX('Ability to Pay'!$C$2:$C$441,MATCH(A360,'Ability to Pay'!$A$2:$A$441,0))</f>
        <v>0.18</v>
      </c>
      <c r="D360" s="78">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3">
      <c r="A361" s="75" t="s">
        <v>928</v>
      </c>
      <c r="B361" t="s">
        <v>85</v>
      </c>
      <c r="C361" s="80">
        <f>INDEX('Ability to Pay'!$C$2:$C$441,MATCH(A361,'Ability to Pay'!$A$2:$A$441,0))</f>
        <v>0.25</v>
      </c>
      <c r="D361" s="78">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3">
      <c r="A362" s="75" t="s">
        <v>932</v>
      </c>
      <c r="B362" t="s">
        <v>85</v>
      </c>
      <c r="C362" s="80">
        <f>INDEX('Ability to Pay'!$C$2:$C$441,MATCH(A362,'Ability to Pay'!$A$2:$A$441,0))</f>
        <v>0.25</v>
      </c>
      <c r="D362" s="78">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3">
      <c r="A363" s="75" t="s">
        <v>996</v>
      </c>
      <c r="B363" t="s">
        <v>99</v>
      </c>
      <c r="C363" s="80">
        <f>INDEX('Ability to Pay'!$C$2:$C$441,MATCH(A363,'Ability to Pay'!$A$2:$A$441,0))</f>
        <v>0.21</v>
      </c>
      <c r="D363" s="78">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3">
      <c r="A364" s="75" t="s">
        <v>933</v>
      </c>
      <c r="B364" t="s">
        <v>86</v>
      </c>
      <c r="C364" s="80">
        <f>INDEX('Ability to Pay'!$C$2:$C$441,MATCH(A364,'Ability to Pay'!$A$2:$A$441,0))</f>
        <v>0.16</v>
      </c>
      <c r="D364" s="78">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3">
      <c r="A365" s="75" t="s">
        <v>581</v>
      </c>
      <c r="B365" t="s">
        <v>9</v>
      </c>
      <c r="C365" s="80">
        <f>INDEX('Ability to Pay'!$C$2:$C$441,MATCH(A365,'Ability to Pay'!$A$2:$A$441,0))</f>
        <v>0.2</v>
      </c>
      <c r="D365" s="78">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3">
      <c r="A366" s="75" t="s">
        <v>739</v>
      </c>
      <c r="B366" t="s">
        <v>40</v>
      </c>
      <c r="C366" s="80">
        <f>INDEX('Ability to Pay'!$C$2:$C$441,MATCH(A366,'Ability to Pay'!$A$2:$A$441,0))</f>
        <v>0.3</v>
      </c>
      <c r="D366" s="78">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3">
      <c r="A367" s="75" t="s">
        <v>751</v>
      </c>
      <c r="B367" t="s">
        <v>42</v>
      </c>
      <c r="C367" s="80">
        <f>INDEX('Ability to Pay'!$C$2:$C$441,MATCH(A367,'Ability to Pay'!$A$2:$A$441,0))</f>
        <v>0.12</v>
      </c>
      <c r="D367" s="78">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3">
      <c r="A368" s="75" t="s">
        <v>669</v>
      </c>
      <c r="B368" t="s">
        <v>29</v>
      </c>
      <c r="C368" s="80">
        <f>INDEX('Ability to Pay'!$C$2:$C$441,MATCH(A368,'Ability to Pay'!$A$2:$A$441,0))</f>
        <v>0.24</v>
      </c>
      <c r="D368" s="78">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3">
      <c r="A369" s="75" t="s">
        <v>941</v>
      </c>
      <c r="B369" t="s">
        <v>87</v>
      </c>
      <c r="C369" s="80">
        <f>INDEX('Ability to Pay'!$C$2:$C$441,MATCH(A369,'Ability to Pay'!$A$2:$A$441,0))</f>
        <v>0.22</v>
      </c>
      <c r="D369" s="78">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3">
      <c r="A370" s="75" t="s">
        <v>664</v>
      </c>
      <c r="B370" t="s">
        <v>28</v>
      </c>
      <c r="C370" s="80">
        <f>INDEX('Ability to Pay'!$C$2:$C$441,MATCH(A370,'Ability to Pay'!$A$2:$A$441,0))</f>
        <v>0.12</v>
      </c>
      <c r="D370" s="78">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3">
      <c r="A371" s="75" t="s">
        <v>921</v>
      </c>
      <c r="B371" t="s">
        <v>82</v>
      </c>
      <c r="C371" s="80">
        <f>INDEX('Ability to Pay'!$C$2:$C$441,MATCH(A371,'Ability to Pay'!$A$2:$A$441,0))</f>
        <v>0.28999999999999998</v>
      </c>
      <c r="D371" s="78">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3">
      <c r="A372" s="75" t="s">
        <v>743</v>
      </c>
      <c r="B372" t="s">
        <v>41</v>
      </c>
      <c r="C372" s="80">
        <f>INDEX('Ability to Pay'!$C$2:$C$441,MATCH(A372,'Ability to Pay'!$A$2:$A$441,0))</f>
        <v>0.1</v>
      </c>
      <c r="D372" s="78">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3">
      <c r="A373" s="75" t="s">
        <v>740</v>
      </c>
      <c r="B373" t="s">
        <v>40</v>
      </c>
      <c r="C373" s="80">
        <f>INDEX('Ability to Pay'!$C$2:$C$441,MATCH(A373,'Ability to Pay'!$A$2:$A$441,0))</f>
        <v>0.26</v>
      </c>
      <c r="D373" s="78">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3">
      <c r="A374" s="75" t="s">
        <v>684</v>
      </c>
      <c r="B374" t="s">
        <v>31</v>
      </c>
      <c r="C374" s="80">
        <f>INDEX('Ability to Pay'!$C$2:$C$441,MATCH(A374,'Ability to Pay'!$A$2:$A$441,0))</f>
        <v>0.1</v>
      </c>
      <c r="D374" s="78">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3">
      <c r="A375" s="75" t="s">
        <v>944</v>
      </c>
      <c r="B375" t="s">
        <v>87</v>
      </c>
      <c r="C375" s="80">
        <f>INDEX('Ability to Pay'!$C$2:$C$441,MATCH(A375,'Ability to Pay'!$A$2:$A$441,0))</f>
        <v>0.18</v>
      </c>
      <c r="D375" s="78">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3">
      <c r="A376" s="75" t="s">
        <v>879</v>
      </c>
      <c r="B376" t="s">
        <v>73</v>
      </c>
      <c r="C376" s="80">
        <f>INDEX('Ability to Pay'!$C$2:$C$441,MATCH(A376,'Ability to Pay'!$A$2:$A$441,0))</f>
        <v>0.15</v>
      </c>
      <c r="D376" s="78">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3">
      <c r="A377" s="75" t="s">
        <v>832</v>
      </c>
      <c r="B377" t="s">
        <v>65</v>
      </c>
      <c r="C377" s="80">
        <f>INDEX('Ability to Pay'!$C$2:$C$441,MATCH(A377,'Ability to Pay'!$A$2:$A$441,0))</f>
        <v>0.14000000000000001</v>
      </c>
      <c r="D377" s="78">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3">
      <c r="A378" s="75" t="s">
        <v>999</v>
      </c>
      <c r="B378" t="s">
        <v>100</v>
      </c>
      <c r="C378" s="80">
        <f>INDEX('Ability to Pay'!$C$2:$C$441,MATCH(A378,'Ability to Pay'!$A$2:$A$441,0))</f>
        <v>0.2</v>
      </c>
      <c r="D378" s="78">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3">
      <c r="A379" s="75" t="s">
        <v>978</v>
      </c>
      <c r="B379" t="s">
        <v>95</v>
      </c>
      <c r="C379" s="80">
        <f>INDEX('Ability to Pay'!$C$2:$C$441,MATCH(A379,'Ability to Pay'!$A$2:$A$441,0))</f>
        <v>0.11</v>
      </c>
      <c r="D379" s="78">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3">
      <c r="A380" s="75" t="s">
        <v>902</v>
      </c>
      <c r="B380" t="s">
        <v>79</v>
      </c>
      <c r="C380" s="80">
        <f>INDEX('Ability to Pay'!$C$2:$C$441,MATCH(A380,'Ability to Pay'!$A$2:$A$441,0))</f>
        <v>0.14000000000000001</v>
      </c>
      <c r="D380" s="78">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3">
      <c r="A381" s="75" t="s">
        <v>841</v>
      </c>
      <c r="B381" t="s">
        <v>67</v>
      </c>
      <c r="C381" s="80">
        <f>INDEX('Ability to Pay'!$C$2:$C$441,MATCH(A381,'Ability to Pay'!$A$2:$A$441,0))</f>
        <v>0.3</v>
      </c>
      <c r="D381" s="78">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3">
      <c r="A382" s="75" t="s">
        <v>915</v>
      </c>
      <c r="B382" t="s">
        <v>81</v>
      </c>
      <c r="C382" s="80">
        <f>INDEX('Ability to Pay'!$C$2:$C$441,MATCH(A382,'Ability to Pay'!$A$2:$A$441,0))</f>
        <v>0.22</v>
      </c>
      <c r="D382" s="78">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3">
      <c r="A383" s="75" t="s">
        <v>766</v>
      </c>
      <c r="B383" t="s">
        <v>45</v>
      </c>
      <c r="C383" s="80">
        <f>INDEX('Ability to Pay'!$C$2:$C$441,MATCH(A383,'Ability to Pay'!$A$2:$A$441,0))</f>
        <v>0.14000000000000001</v>
      </c>
      <c r="D383" s="78">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3">
      <c r="A384" s="75" t="s">
        <v>858</v>
      </c>
      <c r="B384" t="s">
        <v>62</v>
      </c>
      <c r="C384" s="80">
        <f>INDEX('Ability to Pay'!$C$2:$C$441,MATCH(A384,'Ability to Pay'!$A$2:$A$441,0))</f>
        <v>0.19</v>
      </c>
      <c r="D384" s="78">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3">
      <c r="A385" s="75" t="s">
        <v>945</v>
      </c>
      <c r="B385" t="s">
        <v>88</v>
      </c>
      <c r="C385" s="80">
        <f>INDEX('Ability to Pay'!$C$2:$C$441,MATCH(A385,'Ability to Pay'!$A$2:$A$441,0))</f>
        <v>0.22</v>
      </c>
      <c r="D385" s="78">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3">
      <c r="A386" s="75" t="s">
        <v>948</v>
      </c>
      <c r="B386" t="s">
        <v>89</v>
      </c>
      <c r="C386" s="80">
        <f>INDEX('Ability to Pay'!$C$2:$C$441,MATCH(A386,'Ability to Pay'!$A$2:$A$441,0))</f>
        <v>0.2</v>
      </c>
      <c r="D386" s="78">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3">
      <c r="A387" s="75" t="s">
        <v>952</v>
      </c>
      <c r="B387" t="s">
        <v>90</v>
      </c>
      <c r="C387" s="80">
        <f>INDEX('Ability to Pay'!$C$2:$C$441,MATCH(A387,'Ability to Pay'!$A$2:$A$441,0))</f>
        <v>0.28999999999999998</v>
      </c>
      <c r="D387" s="78">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3">
      <c r="A388" s="75" t="s">
        <v>872</v>
      </c>
      <c r="B388" t="s">
        <v>72</v>
      </c>
      <c r="C388" s="80">
        <f>INDEX('Ability to Pay'!$C$2:$C$441,MATCH(A388,'Ability to Pay'!$A$2:$A$441,0))</f>
        <v>0.15</v>
      </c>
      <c r="D388" s="78">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3">
      <c r="A389" s="75" t="s">
        <v>763</v>
      </c>
      <c r="B389" t="s">
        <v>44</v>
      </c>
      <c r="C389" s="80">
        <f>INDEX('Ability to Pay'!$C$2:$C$441,MATCH(A389,'Ability to Pay'!$A$2:$A$441,0))</f>
        <v>0.18</v>
      </c>
      <c r="D389" s="78">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3">
      <c r="A390" s="75" t="s">
        <v>863</v>
      </c>
      <c r="B390" t="s">
        <v>69</v>
      </c>
      <c r="C390" s="80">
        <f>INDEX('Ability to Pay'!$C$2:$C$441,MATCH(A390,'Ability to Pay'!$A$2:$A$441,0))</f>
        <v>0.15</v>
      </c>
      <c r="D390" s="78">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3">
      <c r="A391" s="75" t="s">
        <v>630</v>
      </c>
      <c r="B391" t="s">
        <v>20</v>
      </c>
      <c r="C391" s="80">
        <f>INDEX('Ability to Pay'!$C$2:$C$441,MATCH(A391,'Ability to Pay'!$A$2:$A$441,0))</f>
        <v>0.12</v>
      </c>
      <c r="D391" s="78">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3">
      <c r="A392" s="75" t="s">
        <v>864</v>
      </c>
      <c r="B392" t="s">
        <v>69</v>
      </c>
      <c r="C392" s="80">
        <f>INDEX('Ability to Pay'!$C$2:$C$441,MATCH(A392,'Ability to Pay'!$A$2:$A$441,0))</f>
        <v>0.15</v>
      </c>
      <c r="D392" s="78">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3">
      <c r="A393" s="75" t="s">
        <v>780</v>
      </c>
      <c r="B393" t="s">
        <v>49</v>
      </c>
      <c r="C393" s="80">
        <f>INDEX('Ability to Pay'!$C$2:$C$441,MATCH(A393,'Ability to Pay'!$A$2:$A$441,0))</f>
        <v>0.18</v>
      </c>
      <c r="D393" s="78">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3">
      <c r="A394" s="76" t="s">
        <v>411</v>
      </c>
      <c r="B394" t="s">
        <v>101</v>
      </c>
      <c r="C394" s="80">
        <f>INDEX('Ability to Pay'!$C$2:$C$441,MATCH(A394,'Ability to Pay'!$A$2:$A$441,0))</f>
        <v>0.3</v>
      </c>
      <c r="D394" s="78">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3">
      <c r="A395" s="75" t="s">
        <v>825</v>
      </c>
      <c r="B395" t="s">
        <v>64</v>
      </c>
      <c r="C395" s="80">
        <f>INDEX('Ability to Pay'!$C$2:$C$441,MATCH(A395,'Ability to Pay'!$A$2:$A$441,0))</f>
        <v>0.27</v>
      </c>
      <c r="D395" s="78">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3">
      <c r="A396" s="75" t="s">
        <v>959</v>
      </c>
      <c r="B396" t="s">
        <v>91</v>
      </c>
      <c r="C396" s="80">
        <f>INDEX('Ability to Pay'!$C$2:$C$441,MATCH(A396,'Ability to Pay'!$A$2:$A$441,0))</f>
        <v>0.21</v>
      </c>
      <c r="D396" s="78">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3">
      <c r="A397" s="75" t="s">
        <v>800</v>
      </c>
      <c r="B397" t="s">
        <v>55</v>
      </c>
      <c r="C397" s="80">
        <f>INDEX('Ability to Pay'!$C$2:$C$441,MATCH(A397,'Ability to Pay'!$A$2:$A$441,0))</f>
        <v>0.1</v>
      </c>
      <c r="D397" s="78">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3">
      <c r="A398" s="75" t="s">
        <v>752</v>
      </c>
      <c r="B398" t="s">
        <v>42</v>
      </c>
      <c r="C398" s="80">
        <f>INDEX('Ability to Pay'!$C$2:$C$441,MATCH(A398,'Ability to Pay'!$A$2:$A$441,0))</f>
        <v>0.1</v>
      </c>
      <c r="D398" s="78">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3">
      <c r="A399" s="75" t="s">
        <v>594</v>
      </c>
      <c r="B399" t="s">
        <v>12</v>
      </c>
      <c r="C399" s="80">
        <f>INDEX('Ability to Pay'!$C$2:$C$441,MATCH(A399,'Ability to Pay'!$A$2:$A$441,0))</f>
        <v>0.27</v>
      </c>
      <c r="D399" s="78">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3">
      <c r="A400" s="75" t="s">
        <v>728</v>
      </c>
      <c r="B400" t="s">
        <v>38</v>
      </c>
      <c r="C400" s="80">
        <f>INDEX('Ability to Pay'!$C$2:$C$441,MATCH(A400,'Ability to Pay'!$A$2:$A$441,0))</f>
        <v>0.18</v>
      </c>
      <c r="D400" s="78">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3">
      <c r="A401" s="75" t="s">
        <v>704</v>
      </c>
      <c r="B401" t="s">
        <v>34</v>
      </c>
      <c r="C401" s="80">
        <f>INDEX('Ability to Pay'!$C$2:$C$441,MATCH(A401,'Ability to Pay'!$A$2:$A$441,0))</f>
        <v>0.13</v>
      </c>
      <c r="D401" s="78">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3">
      <c r="A402" s="75" t="s">
        <v>614</v>
      </c>
      <c r="B402" t="s">
        <v>16</v>
      </c>
      <c r="C402" s="80">
        <f>INDEX('Ability to Pay'!$C$2:$C$441,MATCH(A402,'Ability to Pay'!$A$2:$A$441,0))</f>
        <v>0.19</v>
      </c>
      <c r="D402" s="78">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3">
      <c r="A403" s="75" t="s">
        <v>675</v>
      </c>
      <c r="B403" t="s">
        <v>30</v>
      </c>
      <c r="C403" s="80">
        <f>INDEX('Ability to Pay'!$C$2:$C$441,MATCH(A403,'Ability to Pay'!$A$2:$A$441,0))</f>
        <v>0.19</v>
      </c>
      <c r="D403" s="78">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3">
      <c r="A404" s="75" t="s">
        <v>968</v>
      </c>
      <c r="B404" t="s">
        <v>92</v>
      </c>
      <c r="C404" s="80">
        <f>INDEX('Ability to Pay'!$C$2:$C$441,MATCH(A404,'Ability to Pay'!$A$2:$A$441,0))</f>
        <v>0.27</v>
      </c>
      <c r="D404" s="78">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3">
      <c r="A405" s="75" t="s">
        <v>880</v>
      </c>
      <c r="B405" t="s">
        <v>73</v>
      </c>
      <c r="C405" s="80">
        <f>INDEX('Ability to Pay'!$C$2:$C$441,MATCH(A405,'Ability to Pay'!$A$2:$A$441,0))</f>
        <v>0.22</v>
      </c>
      <c r="D405" s="78">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3">
      <c r="A406" s="75" t="s">
        <v>638</v>
      </c>
      <c r="B406" t="s">
        <v>23</v>
      </c>
      <c r="C406" s="80">
        <f>INDEX('Ability to Pay'!$C$2:$C$441,MATCH(A406,'Ability to Pay'!$A$2:$A$441,0))</f>
        <v>0.22</v>
      </c>
      <c r="D406" s="78">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3">
      <c r="A407" s="75" t="s">
        <v>720</v>
      </c>
      <c r="B407" t="s">
        <v>37</v>
      </c>
      <c r="C407" s="80">
        <f>INDEX('Ability to Pay'!$C$2:$C$441,MATCH(A407,'Ability to Pay'!$A$2:$A$441,0))</f>
        <v>0.24</v>
      </c>
      <c r="D407" s="78">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3">
      <c r="A408" s="75" t="s">
        <v>971</v>
      </c>
      <c r="B408" t="s">
        <v>93</v>
      </c>
      <c r="C408" s="80">
        <f>INDEX('Ability to Pay'!$C$2:$C$441,MATCH(A408,'Ability to Pay'!$A$2:$A$441,0))</f>
        <v>0.13</v>
      </c>
      <c r="D408" s="78">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3">
      <c r="A409" s="75" t="s">
        <v>970</v>
      </c>
      <c r="B409" t="s">
        <v>93</v>
      </c>
      <c r="C409" s="80">
        <f>INDEX('Ability to Pay'!$C$2:$C$441,MATCH(A409,'Ability to Pay'!$A$2:$A$441,0))</f>
        <v>0.14000000000000001</v>
      </c>
      <c r="D409" s="78">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3">
      <c r="A410" s="75" t="s">
        <v>881</v>
      </c>
      <c r="B410" t="s">
        <v>73</v>
      </c>
      <c r="C410" s="80">
        <f>INDEX('Ability to Pay'!$C$2:$C$441,MATCH(A410,'Ability to Pay'!$A$2:$A$441,0))</f>
        <v>0.17</v>
      </c>
      <c r="D410" s="78">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3">
      <c r="A411" s="75" t="s">
        <v>973</v>
      </c>
      <c r="B411" t="s">
        <v>94</v>
      </c>
      <c r="C411" s="80">
        <f>INDEX('Ability to Pay'!$C$2:$C$441,MATCH(A411,'Ability to Pay'!$A$2:$A$441,0))</f>
        <v>0.19</v>
      </c>
      <c r="D411" s="78">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3">
      <c r="A412" s="75" t="s">
        <v>977</v>
      </c>
      <c r="B412" t="s">
        <v>95</v>
      </c>
      <c r="C412" s="80">
        <f>INDEX('Ability to Pay'!$C$2:$C$441,MATCH(A412,'Ability to Pay'!$A$2:$A$441,0))</f>
        <v>0.15</v>
      </c>
      <c r="D412" s="78">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3">
      <c r="A413" s="75" t="s">
        <v>670</v>
      </c>
      <c r="B413" t="s">
        <v>29</v>
      </c>
      <c r="C413" s="80">
        <f>INDEX('Ability to Pay'!$C$2:$C$441,MATCH(A413,'Ability to Pay'!$A$2:$A$441,0))</f>
        <v>0.27</v>
      </c>
      <c r="D413" s="78">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3">
      <c r="A414" s="75" t="s">
        <v>983</v>
      </c>
      <c r="B414" t="s">
        <v>96</v>
      </c>
      <c r="C414" s="80">
        <f>INDEX('Ability to Pay'!$C$2:$C$441,MATCH(A414,'Ability to Pay'!$A$2:$A$441,0))</f>
        <v>0.22</v>
      </c>
      <c r="D414" s="78">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3">
      <c r="A415" s="75" t="s">
        <v>865</v>
      </c>
      <c r="B415" t="s">
        <v>69</v>
      </c>
      <c r="C415" s="80">
        <f>INDEX('Ability to Pay'!$C$2:$C$441,MATCH(A415,'Ability to Pay'!$A$2:$A$441,0))</f>
        <v>0.24</v>
      </c>
      <c r="D415" s="78">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3">
      <c r="A416" s="75" t="s">
        <v>741</v>
      </c>
      <c r="B416" t="s">
        <v>40</v>
      </c>
      <c r="C416" s="80">
        <f>INDEX('Ability to Pay'!$C$2:$C$441,MATCH(A416,'Ability to Pay'!$A$2:$A$441,0))</f>
        <v>0.28999999999999998</v>
      </c>
      <c r="D416" s="78">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3">
      <c r="A417" s="75" t="s">
        <v>979</v>
      </c>
      <c r="B417" t="s">
        <v>96</v>
      </c>
      <c r="C417" s="80">
        <f>INDEX('Ability to Pay'!$C$2:$C$441,MATCH(A417,'Ability to Pay'!$A$2:$A$441,0))</f>
        <v>0.2</v>
      </c>
      <c r="D417" s="78">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3">
      <c r="A418" s="75" t="s">
        <v>873</v>
      </c>
      <c r="B418" t="s">
        <v>72</v>
      </c>
      <c r="C418" s="80">
        <f>INDEX('Ability to Pay'!$C$2:$C$441,MATCH(A418,'Ability to Pay'!$A$2:$A$441,0))</f>
        <v>0.11</v>
      </c>
      <c r="D418" s="78">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3">
      <c r="A419" s="75" t="s">
        <v>582</v>
      </c>
      <c r="B419" t="s">
        <v>9</v>
      </c>
      <c r="C419" s="80">
        <f>INDEX('Ability to Pay'!$C$2:$C$441,MATCH(A419,'Ability to Pay'!$A$2:$A$441,0))</f>
        <v>0.21</v>
      </c>
      <c r="D419" s="78">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3">
      <c r="A420" s="75" t="s">
        <v>984</v>
      </c>
      <c r="B420" t="s">
        <v>97</v>
      </c>
      <c r="C420" s="80">
        <f>INDEX('Ability to Pay'!$C$2:$C$441,MATCH(A420,'Ability to Pay'!$A$2:$A$441,0))</f>
        <v>0.24</v>
      </c>
      <c r="D420" s="78">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3">
      <c r="A421" s="75" t="s">
        <v>617</v>
      </c>
      <c r="B421" t="s">
        <v>17</v>
      </c>
      <c r="C421" s="80">
        <f>INDEX('Ability to Pay'!$C$2:$C$441,MATCH(A421,'Ability to Pay'!$A$2:$A$441,0))</f>
        <v>0.23</v>
      </c>
      <c r="D421" s="78">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3">
      <c r="A422" s="75" t="s">
        <v>1008</v>
      </c>
      <c r="B422" t="s">
        <v>102</v>
      </c>
      <c r="C422" s="80">
        <f>INDEX('Ability to Pay'!$C$2:$C$441,MATCH(A422,'Ability to Pay'!$A$2:$A$441,0))</f>
        <v>0.24</v>
      </c>
      <c r="D422" s="78">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3">
      <c r="A423" s="75" t="s">
        <v>784</v>
      </c>
      <c r="B423" t="s">
        <v>50</v>
      </c>
      <c r="C423" s="80">
        <f>INDEX('Ability to Pay'!$C$2:$C$441,MATCH(A423,'Ability to Pay'!$A$2:$A$441,0))</f>
        <v>0.23</v>
      </c>
      <c r="D423" s="78">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3">
      <c r="A424" s="75" t="s">
        <v>987</v>
      </c>
      <c r="B424" t="s">
        <v>98</v>
      </c>
      <c r="C424" s="80">
        <f>INDEX('Ability to Pay'!$C$2:$C$441,MATCH(A424,'Ability to Pay'!$A$2:$A$441,0))</f>
        <v>0.17</v>
      </c>
      <c r="D424" s="78">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3">
      <c r="A425" s="75" t="s">
        <v>990</v>
      </c>
      <c r="B425" t="s">
        <v>98</v>
      </c>
      <c r="C425" s="80">
        <f>INDEX('Ability to Pay'!$C$2:$C$441,MATCH(A425,'Ability to Pay'!$A$2:$A$441,0))</f>
        <v>0.12</v>
      </c>
      <c r="D425" s="78">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3">
      <c r="A426" s="75" t="s">
        <v>991</v>
      </c>
      <c r="B426" t="s">
        <v>99</v>
      </c>
      <c r="C426" s="80">
        <f>INDEX('Ability to Pay'!$C$2:$C$441,MATCH(A426,'Ability to Pay'!$A$2:$A$441,0))</f>
        <v>0.18</v>
      </c>
      <c r="D426" s="78">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3">
      <c r="A427" s="75" t="s">
        <v>958</v>
      </c>
      <c r="B427" t="s">
        <v>90</v>
      </c>
      <c r="C427" s="80">
        <f>INDEX('Ability to Pay'!$C$2:$C$441,MATCH(A427,'Ability to Pay'!$A$2:$A$441,0))</f>
        <v>0.24</v>
      </c>
      <c r="D427" s="78">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3">
      <c r="A428" s="75" t="s">
        <v>671</v>
      </c>
      <c r="B428" t="s">
        <v>29</v>
      </c>
      <c r="C428" s="80">
        <f>INDEX('Ability to Pay'!$C$2:$C$441,MATCH(A428,'Ability to Pay'!$A$2:$A$441,0))</f>
        <v>0.28000000000000003</v>
      </c>
      <c r="D428" s="78">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3">
      <c r="A429" s="75" t="s">
        <v>997</v>
      </c>
      <c r="B429" t="s">
        <v>100</v>
      </c>
      <c r="C429" s="80">
        <f>INDEX('Ability to Pay'!$C$2:$C$441,MATCH(A429,'Ability to Pay'!$A$2:$A$441,0))</f>
        <v>0.2</v>
      </c>
      <c r="D429" s="78">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3">
      <c r="A430" s="75" t="s">
        <v>916</v>
      </c>
      <c r="B430" t="s">
        <v>81</v>
      </c>
      <c r="C430" s="80">
        <f>INDEX('Ability to Pay'!$C$2:$C$441,MATCH(A430,'Ability to Pay'!$A$2:$A$441,0))</f>
        <v>0.28999999999999998</v>
      </c>
      <c r="D430" s="78">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3">
      <c r="A431" s="75" t="s">
        <v>792</v>
      </c>
      <c r="B431" t="s">
        <v>52</v>
      </c>
      <c r="C431" s="80">
        <f>INDEX('Ability to Pay'!$C$2:$C$441,MATCH(A431,'Ability to Pay'!$A$2:$A$441,0))</f>
        <v>0.21</v>
      </c>
      <c r="D431" s="78">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3">
      <c r="A432" s="75" t="s">
        <v>753</v>
      </c>
      <c r="B432" t="s">
        <v>42</v>
      </c>
      <c r="C432" s="80">
        <f>INDEX('Ability to Pay'!$C$2:$C$441,MATCH(A432,'Ability to Pay'!$A$2:$A$441,0))</f>
        <v>0.1</v>
      </c>
      <c r="D432" s="78">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3">
      <c r="A433" s="75" t="s">
        <v>833</v>
      </c>
      <c r="B433" t="s">
        <v>65</v>
      </c>
      <c r="C433" s="80">
        <f>INDEX('Ability to Pay'!$C$2:$C$441,MATCH(A433,'Ability to Pay'!$A$2:$A$441,0))</f>
        <v>0.2</v>
      </c>
      <c r="D433" s="78">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3">
      <c r="A434" s="75" t="s">
        <v>1000</v>
      </c>
      <c r="B434" t="s">
        <v>101</v>
      </c>
      <c r="C434" s="80">
        <f>INDEX('Ability to Pay'!$C$2:$C$441,MATCH(A434,'Ability to Pay'!$A$2:$A$441,0))</f>
        <v>0.3</v>
      </c>
      <c r="D434" s="78">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3">
      <c r="A435" s="75" t="s">
        <v>685</v>
      </c>
      <c r="B435" t="s">
        <v>31</v>
      </c>
      <c r="C435" s="80">
        <f>INDEX('Ability to Pay'!$C$2:$C$441,MATCH(A435,'Ability to Pay'!$A$2:$A$441,0))</f>
        <v>0.2</v>
      </c>
      <c r="D435" s="78">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3">
      <c r="A436" s="75" t="s">
        <v>1005</v>
      </c>
      <c r="B436" t="s">
        <v>102</v>
      </c>
      <c r="C436" s="80">
        <f>INDEX('Ability to Pay'!$C$2:$C$441,MATCH(A436,'Ability to Pay'!$A$2:$A$441,0))</f>
        <v>0.3</v>
      </c>
      <c r="D436" s="78">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3">
      <c r="A437" s="75" t="s">
        <v>694</v>
      </c>
      <c r="B437" t="s">
        <v>33</v>
      </c>
      <c r="C437" s="80">
        <f>INDEX('Ability to Pay'!$C$2:$C$441,MATCH(A437,'Ability to Pay'!$A$2:$A$441,0))</f>
        <v>0.22</v>
      </c>
      <c r="D437" s="78">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3">
      <c r="A438" s="75" t="s">
        <v>925</v>
      </c>
      <c r="B438" t="s">
        <v>83</v>
      </c>
      <c r="C438" s="80">
        <f>INDEX('Ability to Pay'!$C$2:$C$441,MATCH(A438,'Ability to Pay'!$A$2:$A$441,0))</f>
        <v>0.13</v>
      </c>
      <c r="D438" s="78">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3">
      <c r="A439" s="75" t="s">
        <v>605</v>
      </c>
      <c r="B439" t="s">
        <v>15</v>
      </c>
      <c r="C439" s="80">
        <f>INDEX('Ability to Pay'!$C$2:$C$441,MATCH(A439,'Ability to Pay'!$A$2:$A$441,0))</f>
        <v>0.2</v>
      </c>
      <c r="D439" s="78">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3">
      <c r="A440" s="75" t="s">
        <v>882</v>
      </c>
      <c r="B440" t="s">
        <v>73</v>
      </c>
      <c r="C440" s="80">
        <f>INDEX('Ability to Pay'!$C$2:$C$441,MATCH(A440,'Ability to Pay'!$A$2:$A$441,0))</f>
        <v>0.27</v>
      </c>
      <c r="D440" s="78">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3">
      <c r="A441" s="75" t="s">
        <v>705</v>
      </c>
      <c r="B441" t="s">
        <v>34</v>
      </c>
      <c r="C441" s="80">
        <f>INDEX('Ability to Pay'!$C$2:$C$441,MATCH(A441,'Ability to Pay'!$A$2:$A$441,0))</f>
        <v>0.25</v>
      </c>
      <c r="D441" s="78">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deacd85217c9c02f5d390ff8a43390f1">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f63841807809966e87aea238fc701d65"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091A8-2619-4578-AFFA-514CE645CEF8}">
  <ds:schemaRefs>
    <ds:schemaRef ds:uri="http://schemas.microsoft.com/sharepoint/v3/contenttype/forms"/>
  </ds:schemaRefs>
</ds:datastoreItem>
</file>

<file path=customXml/itemProps2.xml><?xml version="1.0" encoding="utf-8"?>
<ds:datastoreItem xmlns:ds="http://schemas.openxmlformats.org/officeDocument/2006/customXml" ds:itemID="{918FB694-E320-4095-9C19-C46A50F63AAA}">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3.xml><?xml version="1.0" encoding="utf-8"?>
<ds:datastoreItem xmlns:ds="http://schemas.openxmlformats.org/officeDocument/2006/customXml" ds:itemID="{64547D92-1AD1-4B8C-B6D7-2457305F9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27f26-8e58-4bb4-96ba-40db22b400af"/>
    <ds:schemaRef ds:uri="d4b3a83c-4f34-4f50-abc3-7fe89b2e4686"/>
    <ds:schemaRef ds:uri="7a5faf6d-d004-4bac-98d9-0cc18b68e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Title Page</vt:lpstr>
      <vt:lpstr>Beneficiary</vt:lpstr>
      <vt:lpstr>PCI Worksheet</vt:lpstr>
      <vt:lpstr>PCI Calcs</vt:lpstr>
      <vt:lpstr>Poverty Calcs</vt:lpstr>
      <vt:lpstr>TASS</vt:lpstr>
      <vt:lpstr>LMI Breakdown</vt:lpstr>
      <vt:lpstr>Racial Breakdown</vt:lpstr>
      <vt:lpstr>Rate Factor</vt:lpstr>
      <vt:lpstr>MSF</vt:lpstr>
      <vt:lpstr>TASS 1</vt:lpstr>
      <vt:lpstr>TASS 2</vt:lpstr>
      <vt:lpstr>TASS 3</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2025-03-26T15:15:21Z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