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4 App Docs/Workbooks/"/>
    </mc:Choice>
  </mc:AlternateContent>
  <xr:revisionPtr revIDLastSave="81" documentId="8_{2FFE0B83-C80A-4A91-94D2-DAEE47F8C416}" xr6:coauthVersionLast="47" xr6:coauthVersionMax="47" xr10:uidLastSave="{6A505FB4-9CEC-42F9-911B-232189D8FD78}"/>
  <bookViews>
    <workbookView xWindow="-120" yWindow="-120" windowWidth="29040" windowHeight="15720" tabRatio="792" xr2:uid="{00000000-000D-0000-FFFF-FFFF00000000}"/>
  </bookViews>
  <sheets>
    <sheet name="Title Page" sheetId="1" r:id="rId1"/>
    <sheet name="Beneficiary" sheetId="2" r:id="rId2"/>
    <sheet name="PCI Worksheet" sheetId="3" r:id="rId3"/>
    <sheet name="PCI Calcs" sheetId="25" r:id="rId4"/>
    <sheet name="Poverty Calcs" sheetId="26" r:id="rId5"/>
    <sheet name="TASS" sheetId="10" r:id="rId6"/>
    <sheet name="Racial Breakdown" sheetId="9" r:id="rId7"/>
    <sheet name="LMI Breakdown" sheetId="12" r:id="rId8"/>
    <sheet name="Rate Factor" sheetId="14" r:id="rId9"/>
    <sheet name="MSF" sheetId="24" r:id="rId10"/>
    <sheet name="LMI" sheetId="4" r:id="rId11"/>
    <sheet name="Unemployment Rates" sheetId="5" r:id="rId12"/>
    <sheet name="UE Scores" sheetId="7" r:id="rId13"/>
    <sheet name="MFI PCI" sheetId="6" r:id="rId14"/>
    <sheet name="PCI Scores" sheetId="8" r:id="rId15"/>
    <sheet name="Ability to Pay" sheetId="15" r:id="rId16"/>
    <sheet name="ILData" sheetId="20" state="hidden" r:id="rId17"/>
    <sheet name="Locations" sheetId="13" state="hidden" r:id="rId18"/>
  </sheets>
  <definedNames>
    <definedName name="_xlnm._FilterDatabase" localSheetId="15" hidden="1">'Ability to Pay'!$A$1:$D$1</definedName>
    <definedName name="_xlnm._FilterDatabase" localSheetId="17" hidden="1">Locations!$A$1:$D$1</definedName>
    <definedName name="_xlnm._FilterDatabase" localSheetId="13" hidden="1">'MFI PCI'!$A$1:$F$1</definedName>
    <definedName name="_xlnm._FilterDatabase" localSheetId="14" hidden="1">'PCI Scores'!$A$1:$D$1</definedName>
    <definedName name="_xlnm._FilterDatabase" localSheetId="11" hidden="1">'Unemployment Rates'!$A$1:$B$1</definedName>
    <definedName name="_xlnm.Print_Area" localSheetId="1">Beneficiary!$A$1:$K$31</definedName>
    <definedName name="_xlnm.Print_Area" localSheetId="7">'LMI Breakdown'!$A$1:$J$23</definedName>
    <definedName name="_xlnm.Print_Area" localSheetId="2">'PCI Worksheet'!$A$1:$J$47</definedName>
    <definedName name="_xlnm.Print_Titles" localSheetId="13">'MFI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 l="1"/>
  <c r="H4" i="8"/>
  <c r="H5" i="8" s="1"/>
  <c r="H6" i="8" s="1"/>
  <c r="H7" i="8" s="1"/>
  <c r="H8" i="8" s="1"/>
  <c r="H9" i="8" s="1"/>
  <c r="H10" i="8" s="1"/>
  <c r="H11" i="8" s="1"/>
  <c r="H12" i="8" s="1"/>
  <c r="H13" i="8" s="1"/>
  <c r="H14" i="8" s="1"/>
  <c r="H15" i="8" s="1"/>
  <c r="H16" i="8" s="1"/>
  <c r="H17" i="8" s="1"/>
  <c r="H18" i="8" s="1"/>
  <c r="H19" i="8" s="1"/>
  <c r="H20" i="8" s="1"/>
  <c r="H21" i="8" s="1"/>
  <c r="H22" i="8" s="1"/>
  <c r="H23" i="8" s="1"/>
  <c r="H24" i="8" s="1"/>
  <c r="H25" i="8" s="1"/>
  <c r="H26" i="8" s="1"/>
  <c r="G4" i="8"/>
  <c r="G5"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 i="8"/>
  <c r="C25" i="8"/>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c r="A25" i="8"/>
  <c r="B24" i="8"/>
  <c r="A24" i="8"/>
  <c r="B23" i="8"/>
  <c r="B22" i="8" s="1"/>
  <c r="B21" i="8" s="1"/>
  <c r="B20" i="8" s="1"/>
  <c r="B19" i="8" s="1"/>
  <c r="B18" i="8" s="1"/>
  <c r="B17" i="8" s="1"/>
  <c r="B16" i="8" s="1"/>
  <c r="B15" i="8" s="1"/>
  <c r="B14" i="8" s="1"/>
  <c r="B13" i="8" s="1"/>
  <c r="B12" i="8" s="1"/>
  <c r="B11" i="8" s="1"/>
  <c r="B10" i="8" s="1"/>
  <c r="B9" i="8" s="1"/>
  <c r="B8" i="8" s="1"/>
  <c r="B7" i="8" s="1"/>
  <c r="B6" i="8" s="1"/>
  <c r="B5" i="8" s="1"/>
  <c r="B4" i="8" s="1"/>
  <c r="B3" i="8" s="1"/>
  <c r="A23" i="8"/>
  <c r="A22" i="8" s="1"/>
  <c r="A21" i="8" s="1"/>
  <c r="A20" i="8" s="1"/>
  <c r="A19" i="8" s="1"/>
  <c r="A18" i="8" s="1"/>
  <c r="A17" i="8" s="1"/>
  <c r="A16" i="8" s="1"/>
  <c r="A15" i="8" s="1"/>
  <c r="A14" i="8" s="1"/>
  <c r="A13" i="8" s="1"/>
  <c r="A12" i="8" s="1"/>
  <c r="A11" i="8" s="1"/>
  <c r="A10" i="8" s="1"/>
  <c r="A9" i="8" s="1"/>
  <c r="A8" i="8" s="1"/>
  <c r="A7" i="8" s="1"/>
  <c r="A6" i="8" s="1"/>
  <c r="A5" i="8" s="1"/>
  <c r="A4" i="8" s="1"/>
  <c r="A3" i="8" s="1"/>
  <c r="C2" i="8"/>
  <c r="B2" i="8"/>
  <c r="A2" i="8"/>
  <c r="B4" i="7" l="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12" i="1"/>
  <c r="K15" i="2"/>
  <c r="K14" i="2"/>
  <c r="K13" i="2"/>
  <c r="K12" i="2"/>
  <c r="K11" i="2"/>
  <c r="K10" i="2"/>
  <c r="J45" i="3" l="1"/>
  <c r="G21" i="26"/>
  <c r="G18" i="26"/>
  <c r="G15" i="26"/>
  <c r="G12" i="26"/>
  <c r="E21" i="26"/>
  <c r="I21" i="26" s="1"/>
  <c r="E18" i="26"/>
  <c r="I18" i="26" s="1"/>
  <c r="E15" i="26"/>
  <c r="I15" i="26" s="1"/>
  <c r="E12" i="26"/>
  <c r="I12" i="26" s="1"/>
  <c r="E9" i="26"/>
  <c r="G9" i="26" s="1"/>
  <c r="E6" i="26"/>
  <c r="I6" i="26" s="1"/>
  <c r="H45" i="3"/>
  <c r="K21" i="26"/>
  <c r="A21" i="26"/>
  <c r="K18" i="26"/>
  <c r="A18" i="26"/>
  <c r="K15" i="26"/>
  <c r="A15" i="26"/>
  <c r="K12" i="26"/>
  <c r="A12" i="26"/>
  <c r="A9" i="26"/>
  <c r="A6" i="26"/>
  <c r="U21" i="25"/>
  <c r="U18" i="25"/>
  <c r="U15" i="25"/>
  <c r="U12" i="25"/>
  <c r="Q21" i="25"/>
  <c r="Q18" i="25"/>
  <c r="Q15" i="25"/>
  <c r="Q12" i="25"/>
  <c r="O21" i="25"/>
  <c r="O18" i="25"/>
  <c r="O15" i="25"/>
  <c r="O12" i="25"/>
  <c r="K21" i="25"/>
  <c r="M21" i="25" s="1"/>
  <c r="K18" i="25"/>
  <c r="M18" i="25" s="1"/>
  <c r="K15" i="25"/>
  <c r="M15" i="25" s="1"/>
  <c r="K12" i="25"/>
  <c r="M12" i="25" s="1"/>
  <c r="G21" i="25"/>
  <c r="G18" i="25"/>
  <c r="G15" i="25"/>
  <c r="G12" i="25"/>
  <c r="C22" i="25"/>
  <c r="C19" i="25"/>
  <c r="C16" i="25"/>
  <c r="C13" i="25"/>
  <c r="C10" i="25"/>
  <c r="C7" i="25"/>
  <c r="E21" i="25"/>
  <c r="S21" i="25" s="1"/>
  <c r="E18" i="25"/>
  <c r="S18" i="25" s="1"/>
  <c r="E15" i="25"/>
  <c r="S15" i="25" s="1"/>
  <c r="E12" i="25"/>
  <c r="S12" i="25" s="1"/>
  <c r="E9" i="25"/>
  <c r="S9" i="25" s="1"/>
  <c r="E6" i="25"/>
  <c r="C21" i="25"/>
  <c r="C18" i="25"/>
  <c r="C15" i="25"/>
  <c r="C12" i="25"/>
  <c r="A21" i="25"/>
  <c r="A18" i="25"/>
  <c r="A15" i="25"/>
  <c r="A12" i="25"/>
  <c r="A9" i="25"/>
  <c r="A6" i="25"/>
  <c r="I9" i="26" l="1"/>
  <c r="G6" i="26"/>
  <c r="S6" i="25"/>
  <c r="L23" i="10"/>
  <c r="I13" i="10"/>
  <c r="L16" i="9" s="1"/>
  <c r="L15" i="9"/>
  <c r="H39" i="3"/>
  <c r="J39" i="3" s="1"/>
  <c r="H43" i="3"/>
  <c r="L24" i="10" l="1"/>
  <c r="F441" i="4" l="1"/>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G15" i="12" l="1"/>
  <c r="B15" i="12"/>
  <c r="G11" i="12"/>
  <c r="G13" i="12" s="1"/>
  <c r="D11" i="12"/>
  <c r="D13" i="12" s="1"/>
  <c r="M24" i="10"/>
  <c r="E21" i="10"/>
  <c r="L15" i="10"/>
  <c r="K15" i="10"/>
  <c r="J15" i="10"/>
  <c r="I15" i="10"/>
  <c r="H15" i="10"/>
  <c r="E15" i="10"/>
  <c r="G14" i="10"/>
  <c r="L13" i="10"/>
  <c r="K13" i="10"/>
  <c r="J13" i="10"/>
  <c r="H13" i="10"/>
  <c r="G13" i="10"/>
  <c r="E13" i="10"/>
  <c r="L10" i="10"/>
  <c r="K10" i="10"/>
  <c r="J10" i="10"/>
  <c r="I10" i="10"/>
  <c r="H10" i="10"/>
  <c r="E10" i="10"/>
  <c r="D10" i="10"/>
  <c r="E3" i="24" l="1"/>
  <c r="D3" i="24"/>
  <c r="C3" i="24"/>
  <c r="B3" i="24"/>
  <c r="C3" i="13" l="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J43" i="3" l="1"/>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D35" i="3" l="1"/>
  <c r="B36" i="3" s="1"/>
  <c r="D27" i="3"/>
  <c r="D28" i="3" s="1"/>
  <c r="B29" i="3" s="1"/>
  <c r="D25" i="3"/>
  <c r="D26" i="3" s="1"/>
  <c r="D20" i="3"/>
  <c r="D33" i="3"/>
  <c r="D34" i="3" s="1"/>
  <c r="B35" i="3" s="1"/>
  <c r="D31" i="3"/>
  <c r="B32" i="3" s="1"/>
  <c r="D23" i="3"/>
  <c r="D24" i="3" s="1"/>
  <c r="B25" i="3" s="1"/>
  <c r="D15" i="3"/>
  <c r="D29" i="3"/>
  <c r="D30" i="3" s="1"/>
  <c r="B31" i="3" s="1"/>
  <c r="D21" i="3"/>
  <c r="D22" i="3" s="1"/>
  <c r="B23" i="3" s="1"/>
  <c r="B14" i="3"/>
  <c r="D14" i="3" l="1"/>
  <c r="B15" i="3" s="1"/>
  <c r="D17" i="3"/>
  <c r="B18" i="3" s="1"/>
  <c r="D16" i="3"/>
  <c r="B17" i="3" s="1"/>
  <c r="B26" i="3"/>
  <c r="D18" i="3"/>
  <c r="D32" i="3"/>
  <c r="B33" i="3" s="1"/>
  <c r="D19" i="3"/>
  <c r="B20" i="3" s="1"/>
  <c r="B27" i="3"/>
  <c r="B16" i="3"/>
  <c r="B30" i="3"/>
  <c r="B22" i="3"/>
  <c r="B24" i="3"/>
  <c r="B34" i="3"/>
  <c r="B28" i="3"/>
  <c r="B19" i="3"/>
  <c r="B21" i="3"/>
  <c r="L441" i="13" l="1"/>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9" i="1" l="1"/>
  <c r="B16"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0" i="14"/>
  <c r="J11" i="14"/>
  <c r="J12" i="14"/>
  <c r="J13" i="14"/>
  <c r="E16" i="2"/>
  <c r="I10" i="2" s="1"/>
  <c r="B9" i="14"/>
  <c r="B10" i="14"/>
  <c r="B11" i="14"/>
  <c r="B12" i="14"/>
  <c r="B13" i="14"/>
  <c r="B8" i="14"/>
  <c r="F9" i="14"/>
  <c r="F10" i="14"/>
  <c r="F11" i="14"/>
  <c r="F12" i="14"/>
  <c r="F13" i="14"/>
  <c r="H13" i="3"/>
  <c r="C29" i="2"/>
  <c r="G8" i="1"/>
  <c r="F8" i="1"/>
  <c r="K15" i="9"/>
  <c r="G16" i="2"/>
  <c r="I6" i="25" l="1"/>
  <c r="C6" i="26"/>
  <c r="F22" i="9"/>
  <c r="H8" i="14"/>
  <c r="J8" i="14" s="1"/>
  <c r="H14" i="3"/>
  <c r="I14" i="2"/>
  <c r="I12" i="2"/>
  <c r="I16" i="2"/>
  <c r="I15" i="2"/>
  <c r="I13" i="2"/>
  <c r="I11" i="2"/>
  <c r="H10" i="14" l="1"/>
  <c r="I12" i="25"/>
  <c r="C12" i="26"/>
  <c r="H11" i="14"/>
  <c r="C15" i="26"/>
  <c r="I15" i="25"/>
  <c r="H12" i="14"/>
  <c r="I18" i="25"/>
  <c r="C18" i="26"/>
  <c r="H9" i="14"/>
  <c r="J9" i="14" s="1"/>
  <c r="J15" i="14" s="1"/>
  <c r="C32" i="2" s="1"/>
  <c r="I9" i="25"/>
  <c r="C9" i="26"/>
  <c r="H13" i="14"/>
  <c r="C21" i="26"/>
  <c r="I21" i="25"/>
  <c r="Q6" i="25"/>
  <c r="U6" i="25"/>
  <c r="K16" i="2"/>
  <c r="H29" i="2" s="1"/>
  <c r="H15" i="3"/>
  <c r="J34" i="3"/>
  <c r="K9" i="26" l="1"/>
  <c r="U9" i="25"/>
  <c r="Q9" i="25"/>
  <c r="H16" i="3"/>
  <c r="J33" i="3"/>
  <c r="H17" i="3" l="1"/>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19" i="3"/>
  <c r="J35" i="3"/>
  <c r="H31" i="3" l="1"/>
  <c r="J36" i="3"/>
  <c r="J18" i="3"/>
  <c r="H32" i="3" l="1"/>
  <c r="J17" i="3"/>
  <c r="H33" i="3" l="1"/>
  <c r="J16" i="3"/>
  <c r="H34" i="3" l="1"/>
  <c r="J15" i="3"/>
  <c r="H35" i="3" l="1"/>
  <c r="J14" i="3"/>
  <c r="H36" i="3" l="1"/>
  <c r="J26" i="3"/>
  <c r="J23" i="3"/>
  <c r="J13" i="3"/>
  <c r="M20" i="3" l="1"/>
  <c r="M21" i="3" s="1"/>
  <c r="M22" i="3" l="1"/>
  <c r="D39" i="3" s="1"/>
  <c r="C9" i="25" s="1"/>
  <c r="G9" i="25" s="1"/>
  <c r="K9" i="25" s="1"/>
  <c r="M9" i="25" s="1"/>
  <c r="O9" i="25" s="1"/>
  <c r="H41" i="3" l="1"/>
  <c r="C6" i="25"/>
  <c r="G6" i="25" s="1"/>
  <c r="K6" i="25" s="1"/>
  <c r="M6" i="25" s="1"/>
  <c r="O6" i="25" s="1"/>
  <c r="J41" i="3" l="1"/>
  <c r="J47" i="3" s="1"/>
  <c r="K6"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sharedStrings.xml><?xml version="1.0" encoding="utf-8"?>
<sst xmlns="http://schemas.openxmlformats.org/spreadsheetml/2006/main" count="3761" uniqueCount="1374">
  <si>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</si>
  <si>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</si>
  <si>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</si>
  <si>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</si>
  <si>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</si>
  <si>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</si>
  <si>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</si>
  <si>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</si>
  <si>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</si>
  <si>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</si>
  <si>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</si>
  <si>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</si>
  <si>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</si>
  <si>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</si>
  <si>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</si>
  <si>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</si>
  <si>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</si>
  <si>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</si>
  <si>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</si>
  <si>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</si>
  <si>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</si>
  <si>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</si>
  <si>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</si>
  <si>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</si>
  <si>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</si>
  <si>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</si>
  <si>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</si>
  <si>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</si>
  <si>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</si>
  <si>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</si>
  <si>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</si>
  <si>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</si>
  <si>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</si>
  <si>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</si>
  <si>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</si>
  <si>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</si>
  <si>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</si>
  <si>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</si>
  <si>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</si>
  <si>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</si>
  <si>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</si>
  <si>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</si>
  <si>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</si>
  <si>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</si>
  <si>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</si>
  <si>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</si>
  <si>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</si>
  <si>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</si>
  <si>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</si>
  <si>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</si>
  <si>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</si>
  <si>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</si>
  <si>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</si>
  <si>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</si>
  <si>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</si>
  <si>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</si>
  <si>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</si>
  <si>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</si>
  <si>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</si>
  <si>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</si>
  <si>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</si>
  <si>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</si>
  <si>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</si>
  <si>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</si>
  <si>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</si>
  <si>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</si>
  <si>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</si>
  <si>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</si>
  <si>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</si>
  <si>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</si>
  <si>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</si>
  <si>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</si>
  <si>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</si>
  <si>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</si>
  <si>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</si>
  <si>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</si>
  <si>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</si>
  <si>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</si>
  <si>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</si>
  <si>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</si>
  <si>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</si>
  <si>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</si>
  <si>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</si>
  <si>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</si>
  <si>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</si>
  <si>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</si>
  <si>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</si>
  <si>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</si>
  <si>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</si>
  <si>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</si>
  <si>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</si>
  <si>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</si>
  <si>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</si>
  <si>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</si>
  <si>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</si>
  <si>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</si>
  <si>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</si>
  <si>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</si>
  <si>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</si>
  <si>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</si>
  <si>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</si>
  <si>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</si>
  <si>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</si>
  <si>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</si>
  <si>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</si>
  <si>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</si>
  <si>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</si>
  <si>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</si>
  <si>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</si>
  <si>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</si>
  <si>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</si>
  <si>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</si>
  <si>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</si>
  <si>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</si>
  <si>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</si>
  <si>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</si>
  <si>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</si>
  <si>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</si>
  <si>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</si>
  <si>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</si>
  <si>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</si>
  <si>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</si>
  <si>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</si>
  <si>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</si>
  <si>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</si>
  <si>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</si>
  <si>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</si>
  <si>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</si>
  <si>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</si>
  <si>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</si>
  <si>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</si>
  <si>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</si>
  <si>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</si>
  <si>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</si>
  <si>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</si>
  <si>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</si>
  <si>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</si>
  <si>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</si>
  <si>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</si>
  <si>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</si>
  <si>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</si>
  <si>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</si>
  <si>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</si>
  <si>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</si>
  <si>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</si>
  <si>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</si>
  <si>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</si>
  <si>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</si>
  <si>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</si>
  <si>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</si>
  <si>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</si>
  <si>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</si>
  <si>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</si>
  <si>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</si>
  <si>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</si>
  <si>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</si>
  <si>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</si>
  <si>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</si>
  <si>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</si>
  <si>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</si>
  <si>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</si>
  <si>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</si>
  <si>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</si>
  <si>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</si>
  <si>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</si>
  <si>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</si>
  <si>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</si>
  <si>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</si>
  <si>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</si>
  <si>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</si>
  <si>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</si>
  <si>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</si>
  <si>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</si>
  <si>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</si>
  <si>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</si>
  <si>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</si>
  <si>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</si>
  <si>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</si>
  <si>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</si>
  <si>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</si>
  <si>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</si>
  <si>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</si>
  <si>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</si>
  <si>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</si>
  <si>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</si>
  <si>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</si>
  <si>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</si>
  <si>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</si>
  <si>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</si>
  <si>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</si>
  <si>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</si>
  <si>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</si>
  <si>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</si>
  <si>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</si>
  <si>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</si>
  <si>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</si>
  <si>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</si>
  <si>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</si>
  <si>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</si>
  <si>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</si>
  <si>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</si>
  <si>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</si>
  <si>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</si>
  <si>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</si>
  <si>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</si>
  <si>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</si>
  <si>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</si>
  <si>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</si>
  <si>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</si>
  <si>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</si>
  <si>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</si>
  <si>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</si>
  <si>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</si>
  <si>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</si>
  <si>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</si>
  <si>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</si>
  <si>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</si>
  <si>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</si>
  <si>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</si>
  <si>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</si>
  <si>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</si>
  <si>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</si>
  <si>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</si>
  <si>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</si>
  <si>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</si>
  <si>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</si>
  <si>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</si>
  <si>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</si>
  <si>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</si>
  <si>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</si>
  <si>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</si>
  <si>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</si>
  <si>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</si>
  <si>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</si>
  <si>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</si>
  <si>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</si>
  <si>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</si>
  <si>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</si>
  <si>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</si>
  <si>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</si>
  <si>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</si>
  <si>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</si>
  <si>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</si>
  <si>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</si>
  <si>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</si>
  <si>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</si>
  <si>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</si>
  <si>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</si>
  <si>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</si>
  <si>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</si>
  <si>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</si>
  <si>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</si>
  <si>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</si>
  <si>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</si>
  <si>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</si>
  <si>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</si>
  <si>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</si>
  <si>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</si>
  <si>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</si>
  <si>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</si>
  <si>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</si>
  <si>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</si>
  <si>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</si>
  <si>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</si>
  <si>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</si>
  <si>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</si>
  <si>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</si>
  <si>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</si>
  <si>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</si>
  <si>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</si>
  <si>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</si>
  <si>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</si>
  <si>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</si>
  <si>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</si>
  <si>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</si>
  <si>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</si>
  <si>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</si>
  <si>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</si>
  <si>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</si>
  <si>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</si>
  <si>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</si>
  <si>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</si>
  <si>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</si>
  <si>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</si>
  <si>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</si>
  <si>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</si>
  <si>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</si>
  <si>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</si>
  <si>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</si>
  <si>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</si>
  <si>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</si>
  <si>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</si>
  <si>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</si>
  <si>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</si>
  <si>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</si>
  <si>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</si>
  <si>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</si>
  <si>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</si>
  <si>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</si>
  <si>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</si>
  <si>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</si>
  <si>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</si>
  <si>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</si>
  <si>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</si>
  <si>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</si>
  <si>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</si>
  <si>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</si>
  <si>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</si>
  <si>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</si>
  <si>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</si>
  <si>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</si>
  <si>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</si>
  <si>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</si>
  <si>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</si>
  <si>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</si>
  <si>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</si>
  <si>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</si>
  <si>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</si>
  <si>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</si>
  <si>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</si>
  <si>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</si>
  <si>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</si>
  <si>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</si>
  <si>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</si>
  <si>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</si>
  <si>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</si>
  <si>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</si>
  <si>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</si>
  <si>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</si>
  <si>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</si>
  <si>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</si>
  <si>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</si>
  <si>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</si>
  <si>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</si>
  <si>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</si>
  <si>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</si>
  <si>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</si>
  <si>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</si>
  <si>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</si>
  <si>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</si>
  <si>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</si>
  <si>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</si>
  <si>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</si>
  <si>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</si>
  <si>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</si>
  <si>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</si>
  <si>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</si>
  <si>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</si>
  <si>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</si>
  <si>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</si>
  <si>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</si>
  <si>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</si>
  <si>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</si>
  <si>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</si>
  <si>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</si>
  <si>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</si>
  <si>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</si>
  <si>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</si>
  <si>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</si>
  <si>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</si>
  <si>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</si>
  <si>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</si>
  <si>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</si>
  <si>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</si>
  <si>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</si>
  <si>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</si>
  <si>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</si>
  <si>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</si>
  <si>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</si>
  <si>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</si>
  <si>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</si>
  <si>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</si>
  <si>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</si>
  <si>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</si>
  <si>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</si>
  <si>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</si>
  <si>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</si>
  <si>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</si>
  <si>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</si>
  <si>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</si>
  <si>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</si>
  <si>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</si>
  <si>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</si>
  <si>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</si>
  <si>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</si>
  <si>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</si>
  <si>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</si>
  <si>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</si>
  <si>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</si>
  <si>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</si>
  <si>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</si>
  <si>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</si>
  <si>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</si>
  <si>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</si>
  <si>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</si>
  <si>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</si>
  <si>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</si>
  <si>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</si>
  <si>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</si>
  <si>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</si>
  <si>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</si>
  <si>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</si>
  <si>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</si>
  <si>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</si>
  <si>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</si>
  <si>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</si>
  <si>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</si>
  <si>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</si>
  <si>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</si>
  <si>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</si>
  <si>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</si>
  <si>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</si>
  <si>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</si>
  <si>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</si>
  <si>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</si>
  <si>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</si>
  <si>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</si>
  <si>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</si>
  <si>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</si>
  <si>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</si>
  <si>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</si>
  <si>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</si>
  <si>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</si>
  <si>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</si>
  <si>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</si>
  <si>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</si>
  <si>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</si>
  <si>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</si>
  <si>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</si>
  <si>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</si>
  <si>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</si>
  <si>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</si>
  <si>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</si>
  <si>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</si>
  <si>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</si>
  <si>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</si>
  <si>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</si>
  <si>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</si>
  <si>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</si>
  <si>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</si>
  <si>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</si>
  <si>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</si>
  <si>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</si>
  <si>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</si>
  <si>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</si>
  <si>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</si>
  <si>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</si>
  <si>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</si>
  <si>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</si>
  <si>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</si>
  <si>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</si>
  <si>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</si>
  <si>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</si>
  <si>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</si>
  <si>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</si>
  <si>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</si>
  <si>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</si>
  <si>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</si>
  <si>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</si>
  <si>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</si>
  <si>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</si>
  <si>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</si>
  <si>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</si>
  <si>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</si>
  <si>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</si>
  <si>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</si>
  <si>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</si>
  <si>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</si>
  <si>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</si>
  <si>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</si>
  <si>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</si>
  <si>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</si>
  <si>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</si>
  <si>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Target Area</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</si>
  <si>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</si>
  <si>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</si>
  <si>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</si>
  <si>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</si>
  <si>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</si>
  <si>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</si>
  <si>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</si>
  <si>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</si>
  <si>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</si>
  <si>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</si>
  <si>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</si>
  <si>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</si>
  <si>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</si>
  <si>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</si>
  <si>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</si>
  <si>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</si>
  <si>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</si>
  <si>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</si>
  <si>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</si>
  <si>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</si>
  <si>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</si>
  <si>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</si>
  <si>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</si>
  <si>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</si>
  <si>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</si>
  <si>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</si>
  <si>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</si>
  <si>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</si>
  <si>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</si>
  <si>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</si>
  <si>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</si>
  <si>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</si>
  <si>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</si>
  <si>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</si>
  <si>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</si>
  <si>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</si>
  <si>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</si>
  <si>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</si>
  <si>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</si>
  <si>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</si>
  <si>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</si>
  <si>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</si>
  <si>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</si>
  <si>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</si>
  <si>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</si>
  <si>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</si>
  <si>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</si>
  <si>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</si>
  <si>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</si>
  <si>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</si>
  <si>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</si>
  <si>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</si>
  <si>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</si>
  <si>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</si>
  <si>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</si>
  <si>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</si>
  <si>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</si>
  <si>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</si>
  <si>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</si>
  <si>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</si>
  <si>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</si>
  <si>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</si>
  <si>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</si>
  <si>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</si>
  <si>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</si>
  <si>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</si>
  <si>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</si>
  <si>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</si>
  <si>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</si>
  <si>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</si>
  <si>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</si>
  <si>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</si>
  <si>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</si>
  <si>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</si>
  <si>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</si>
  <si>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</si>
  <si>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 of application completion:</t>
  </si>
  <si>
    <t>Submission type:</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</si>
  <si>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</si>
  <si>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</si>
  <si>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</si>
  <si>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</si>
  <si>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</si>
  <si>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</si>
  <si>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</si>
  <si>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</si>
  <si>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</si>
  <si>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</si>
  <si>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</si>
  <si>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</si>
  <si>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</si>
  <si>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</si>
  <si>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</si>
  <si>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</si>
  <si>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</si>
  <si>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</si>
  <si>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</si>
  <si>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</si>
  <si>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</si>
  <si>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</si>
  <si>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</si>
  <si>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</si>
  <si>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</si>
  <si>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</si>
  <si>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</si>
  <si>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</si>
  <si>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</si>
  <si>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</si>
  <si>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</si>
  <si>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</si>
  <si>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</si>
  <si>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</si>
  <si>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</si>
  <si>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</si>
  <si>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</si>
  <si>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</si>
  <si>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</si>
  <si>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</si>
  <si>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</si>
  <si>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</si>
  <si>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</si>
  <si>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</si>
  <si>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</si>
  <si>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</si>
  <si>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</si>
  <si>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</si>
  <si>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</si>
  <si>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</si>
  <si>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</si>
  <si>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</si>
  <si>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</si>
  <si>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</si>
  <si>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</si>
  <si>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</si>
  <si>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</si>
  <si>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</si>
  <si>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</si>
  <si>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</si>
  <si>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</si>
  <si>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</si>
  <si>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</si>
  <si>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</si>
  <si>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</si>
  <si>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</si>
  <si>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</si>
  <si>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</si>
  <si>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</si>
  <si>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</si>
  <si>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</si>
  <si>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</si>
  <si>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</si>
  <si>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</si>
  <si>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</si>
  <si>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</si>
  <si>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</si>
  <si>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</si>
  <si>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</si>
  <si>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</si>
  <si>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</si>
  <si>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</si>
  <si>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</si>
  <si>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</si>
  <si>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</si>
  <si>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</si>
  <si>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</si>
  <si>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</si>
  <si>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</si>
  <si>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</si>
  <si>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</si>
  <si>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</si>
  <si>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</si>
  <si>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</si>
  <si>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</si>
  <si>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</si>
  <si>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</si>
  <si>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</si>
  <si>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</si>
  <si>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</si>
  <si>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</si>
  <si>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</si>
  <si>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</si>
  <si>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</si>
  <si>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</si>
  <si>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</si>
  <si>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</si>
  <si>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</si>
  <si>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</si>
  <si>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</si>
  <si>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</si>
  <si>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</si>
  <si>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</si>
  <si>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</si>
  <si>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</si>
  <si>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</si>
  <si>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</si>
  <si>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</si>
  <si>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</si>
  <si>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</si>
  <si>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</si>
  <si>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</si>
  <si>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</si>
  <si>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</si>
  <si>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</si>
  <si>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</si>
  <si>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</si>
  <si>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</si>
  <si>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</si>
  <si>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</si>
  <si>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</si>
  <si>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</si>
  <si>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</si>
  <si>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</si>
  <si>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</si>
  <si>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</si>
  <si>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</si>
  <si>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</si>
  <si>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</si>
  <si>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</si>
  <si>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</si>
  <si>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</si>
  <si>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</si>
  <si>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</si>
  <si>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</si>
  <si>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</si>
  <si>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</si>
  <si>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</si>
  <si>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</si>
  <si>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</si>
  <si>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</si>
  <si>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</si>
  <si>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</si>
  <si>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</si>
  <si>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</si>
  <si>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</si>
  <si>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</si>
  <si>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</si>
  <si>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</si>
  <si>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</si>
  <si>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</si>
  <si>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</si>
  <si>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</si>
  <si>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</si>
  <si>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</si>
  <si>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</si>
  <si>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</si>
  <si>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</si>
  <si>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</si>
  <si>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</si>
  <si>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</si>
  <si>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</si>
  <si>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</si>
  <si>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</si>
  <si>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</si>
  <si>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</si>
  <si>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</si>
  <si>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</si>
  <si>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</si>
  <si>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</si>
  <si>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</si>
  <si>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</si>
  <si>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</si>
  <si>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</si>
  <si>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</si>
  <si>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</si>
  <si>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</si>
  <si>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</si>
  <si>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</si>
  <si>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</si>
  <si>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</si>
  <si>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</si>
  <si>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</si>
  <si>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</si>
  <si>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</si>
  <si>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</si>
  <si>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</si>
  <si>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</si>
  <si>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</si>
  <si>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</si>
  <si>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</si>
  <si>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</si>
  <si>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</si>
  <si>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</si>
  <si>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</si>
  <si>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</si>
  <si>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</si>
  <si>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</si>
  <si>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</si>
  <si>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</si>
  <si>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</si>
  <si>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</si>
  <si>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</si>
  <si>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</si>
  <si>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</si>
  <si>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</si>
  <si>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</si>
  <si>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</si>
  <si>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</si>
  <si>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</si>
  <si>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</si>
  <si>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</si>
  <si>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</si>
  <si>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</si>
  <si>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</si>
  <si>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</si>
  <si>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</si>
  <si>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</si>
  <si>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</si>
  <si>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</si>
  <si>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</si>
  <si>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</si>
  <si>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</si>
  <si>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</si>
  <si>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</si>
  <si>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</si>
  <si>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</si>
  <si>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</si>
  <si>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</si>
  <si>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</si>
  <si>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</si>
  <si>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</si>
  <si>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</si>
  <si>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</si>
  <si>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</si>
  <si>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</si>
  <si>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</si>
  <si>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</si>
  <si>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</si>
  <si>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</si>
  <si>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</si>
  <si>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</si>
  <si>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</si>
  <si>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</si>
  <si>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</si>
  <si>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</si>
  <si>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</si>
  <si>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</si>
  <si>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</si>
  <si>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</si>
  <si>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</si>
  <si>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</si>
  <si>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</si>
  <si>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</si>
  <si>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</si>
  <si>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</si>
  <si>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</si>
  <si>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</si>
  <si>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</si>
  <si>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</si>
  <si>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</si>
  <si>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</si>
  <si>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</si>
  <si>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</si>
  <si>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</si>
  <si>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</si>
  <si>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</si>
  <si>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</si>
  <si>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</si>
  <si>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</si>
  <si>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</si>
  <si>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</si>
  <si>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</si>
  <si>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</si>
  <si>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</si>
  <si>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</si>
  <si>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</si>
  <si>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</si>
  <si>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</si>
  <si>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</si>
  <si>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</si>
  <si>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</si>
  <si>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</si>
  <si>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</si>
  <si>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</si>
  <si>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</si>
  <si>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</si>
  <si>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</si>
  <si>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</si>
  <si>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</si>
  <si>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</si>
  <si>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</si>
  <si>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</si>
  <si>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</si>
  <si>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</si>
  <si>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</si>
  <si>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</si>
  <si>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</si>
  <si>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</si>
  <si>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</si>
  <si>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</si>
  <si>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</si>
  <si>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</si>
  <si>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</si>
  <si>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</si>
  <si>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</si>
  <si>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</si>
  <si>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</si>
  <si>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</si>
  <si>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</si>
  <si>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</si>
  <si>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</si>
  <si>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</si>
  <si>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</si>
  <si>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</si>
  <si>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</si>
  <si>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</si>
  <si>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</si>
  <si>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</si>
  <si>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</si>
  <si>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</si>
  <si>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</si>
  <si>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</si>
  <si>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</si>
  <si>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</si>
  <si>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</si>
  <si>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</si>
  <si>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</si>
  <si>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</si>
  <si>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</si>
  <si>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</si>
  <si>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</si>
  <si>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</si>
  <si>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</si>
  <si>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</si>
  <si>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</si>
  <si>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</si>
  <si>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</si>
  <si>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</si>
  <si>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</si>
  <si>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</si>
  <si>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</si>
  <si>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</si>
  <si>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</si>
  <si>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</si>
  <si>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</si>
  <si>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</si>
  <si>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</si>
  <si>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</si>
  <si>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</si>
  <si>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</si>
  <si>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</si>
  <si>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</si>
  <si>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</si>
  <si>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</si>
  <si>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</si>
  <si>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</si>
  <si>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</si>
  <si>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</si>
  <si>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</si>
  <si>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</si>
  <si>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</si>
  <si>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</si>
  <si>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</si>
  <si>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</si>
  <si>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</si>
  <si>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</si>
  <si>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</si>
  <si>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</si>
  <si>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</si>
  <si>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</si>
  <si>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</si>
  <si>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</si>
  <si>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</si>
  <si>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</si>
  <si>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</si>
  <si>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</si>
  <si>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</si>
  <si>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</si>
  <si>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</si>
  <si>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</si>
  <si>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</si>
  <si>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</si>
  <si>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</si>
  <si>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</si>
  <si>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</si>
  <si>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</si>
  <si>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</si>
  <si>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</si>
  <si>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</si>
  <si>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</si>
  <si>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</si>
  <si>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</si>
  <si>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</si>
  <si>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</si>
  <si>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</si>
  <si>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</si>
  <si>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</si>
  <si>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</si>
  <si>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</si>
  <si>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</si>
  <si>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</si>
  <si>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</si>
  <si>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</si>
  <si>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</si>
  <si>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</si>
  <si>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</si>
  <si>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</si>
  <si>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</si>
  <si>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</si>
  <si>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</si>
  <si>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</si>
  <si>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</si>
  <si>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</si>
  <si>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</si>
  <si>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</si>
  <si>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</si>
  <si>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</si>
  <si>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</si>
  <si>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</si>
  <si>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</si>
  <si>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</si>
  <si>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</si>
  <si>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</si>
  <si>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</si>
  <si>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</si>
  <si>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</si>
  <si>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</si>
  <si>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</si>
  <si>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</si>
  <si>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</si>
  <si>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</si>
  <si>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</si>
  <si>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</si>
  <si>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</si>
  <si>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</si>
  <si>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</si>
  <si>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</si>
  <si>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</si>
  <si>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</si>
  <si>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</si>
  <si>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</si>
  <si>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</si>
  <si>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</si>
  <si>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</si>
  <si>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</si>
  <si>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</si>
  <si>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</si>
  <si>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</si>
  <si>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</si>
  <si>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</si>
  <si>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</si>
  <si>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</si>
  <si>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</si>
  <si>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</si>
  <si>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</si>
  <si>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</si>
  <si>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</si>
  <si>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</si>
  <si>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</si>
  <si>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</si>
  <si>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</si>
  <si>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</si>
  <si>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</si>
  <si>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</si>
  <si>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</si>
  <si>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</si>
  <si>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</si>
  <si>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</si>
  <si>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</si>
  <si>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</si>
  <si>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</si>
  <si>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</si>
  <si>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</si>
  <si>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</si>
  <si>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</si>
  <si>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</si>
  <si>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</si>
  <si>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</si>
  <si>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</si>
  <si>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</si>
  <si>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</si>
  <si>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</si>
  <si>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</si>
  <si>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</si>
  <si>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</si>
  <si>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</si>
  <si>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</si>
  <si>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</si>
  <si>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</si>
  <si>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</si>
  <si>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</si>
  <si>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</si>
  <si>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</si>
  <si>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</si>
  <si>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</si>
  <si>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</si>
  <si>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</si>
  <si>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</si>
  <si>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</si>
  <si>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</si>
  <si>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</si>
  <si>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</si>
  <si>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</si>
  <si>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</si>
  <si>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</si>
  <si>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</si>
  <si>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</si>
  <si>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</si>
  <si>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</si>
  <si>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</si>
  <si>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</si>
  <si>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</si>
  <si>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</si>
  <si>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</si>
  <si>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</si>
  <si>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</si>
  <si>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</si>
  <si>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</si>
  <si>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</si>
  <si>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</si>
  <si>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</si>
  <si>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</si>
  <si>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</si>
  <si>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</si>
  <si>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</si>
  <si>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</si>
  <si>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</si>
  <si>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</si>
  <si>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</si>
  <si>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</si>
  <si>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</si>
  <si>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</si>
  <si>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</si>
  <si>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</si>
  <si>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</si>
  <si>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</si>
  <si>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</si>
  <si>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</si>
  <si>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</si>
  <si>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</si>
  <si>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</si>
  <si>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</si>
  <si>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</si>
  <si>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</si>
  <si>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</si>
  <si>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</si>
  <si>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</si>
  <si>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</si>
  <si>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</si>
  <si>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</si>
  <si>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</si>
  <si>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</si>
  <si>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</si>
  <si>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</si>
  <si>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</si>
  <si>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</si>
  <si>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</si>
  <si>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</si>
  <si>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</si>
  <si>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</si>
  <si>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</si>
  <si>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</si>
  <si>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</si>
  <si>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</si>
  <si>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</si>
  <si>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</si>
  <si>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</si>
  <si>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</si>
  <si>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</si>
  <si>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</si>
  <si>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</si>
  <si>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</si>
  <si>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</si>
  <si>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</si>
  <si>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</si>
  <si>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</si>
  <si>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</si>
  <si>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</si>
  <si>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</si>
  <si>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</si>
  <si>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</si>
  <si>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</si>
  <si>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</si>
  <si>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</si>
  <si>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</si>
  <si>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</si>
  <si>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</si>
  <si>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</si>
  <si>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</si>
  <si>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</si>
  <si>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</si>
  <si>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</si>
  <si>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</si>
  <si>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</si>
  <si>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</si>
  <si>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</si>
  <si>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</si>
  <si>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</si>
  <si>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</si>
  <si>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</si>
  <si>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</si>
  <si>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</si>
  <si>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</si>
  <si>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</si>
  <si>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</si>
  <si>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</si>
  <si>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</si>
  <si>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</si>
  <si>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</si>
  <si>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</si>
  <si>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</si>
  <si>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</si>
  <si>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</si>
  <si>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</si>
  <si>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</si>
  <si>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</si>
  <si>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</si>
  <si>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</si>
  <si>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</si>
  <si>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</si>
  <si>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</si>
  <si>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</si>
  <si>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</si>
  <si>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</si>
  <si>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</si>
  <si>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</si>
  <si>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</si>
  <si>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</si>
  <si>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</si>
  <si>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</si>
  <si>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</si>
  <si>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</si>
  <si>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</si>
  <si>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</si>
  <si>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</si>
  <si>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</si>
  <si>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</si>
  <si>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</si>
  <si>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</si>
  <si>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</si>
  <si>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</si>
  <si>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</si>
  <si>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</si>
  <si>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</si>
  <si>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</si>
  <si>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</si>
  <si>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</si>
  <si>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</si>
  <si>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</si>
  <si>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</si>
  <si>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</si>
  <si>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</si>
  <si>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</si>
  <si>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</si>
  <si>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</si>
  <si>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</si>
  <si>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</si>
  <si>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</si>
  <si>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</si>
  <si>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</si>
  <si>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</si>
  <si>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</si>
  <si>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</si>
  <si>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</si>
  <si>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</si>
  <si>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</si>
  <si>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</si>
  <si>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</si>
  <si>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</si>
  <si>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</si>
  <si>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</si>
  <si>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</si>
  <si>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</si>
  <si>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</si>
  <si>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</si>
  <si>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</si>
  <si>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</si>
  <si>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</si>
  <si>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</si>
  <si>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</si>
  <si>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</si>
  <si>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</si>
  <si>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</si>
  <si>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</si>
  <si>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</si>
  <si>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</si>
  <si>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</si>
  <si>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</si>
  <si>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</si>
  <si>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</si>
  <si>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</si>
  <si>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</si>
  <si>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</si>
  <si>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</si>
  <si>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</si>
  <si>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</si>
  <si>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</si>
  <si>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</si>
  <si>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</si>
  <si>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</si>
  <si>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</si>
  <si>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</si>
  <si>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</si>
  <si>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</si>
  <si>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</si>
  <si>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</si>
  <si>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</si>
  <si>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</si>
  <si>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</si>
  <si>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</si>
  <si>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</si>
  <si>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</si>
  <si>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</si>
  <si>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</si>
  <si>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</si>
  <si>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</si>
  <si>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</si>
  <si>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</si>
  <si>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</si>
  <si>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</si>
  <si>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</si>
  <si>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</si>
  <si>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</si>
  <si>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</si>
  <si>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</si>
  <si>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</si>
  <si>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</si>
  <si>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</si>
  <si>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</si>
  <si>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</si>
  <si>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</si>
  <si>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</si>
  <si>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</si>
  <si>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</si>
  <si>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</si>
  <si>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</si>
  <si>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</si>
  <si>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</si>
  <si>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</si>
  <si>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</si>
  <si>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</si>
  <si>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</si>
  <si>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</si>
  <si>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</si>
  <si>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</si>
  <si>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</si>
  <si>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</si>
  <si>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</si>
  <si>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</si>
  <si>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</si>
  <si>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</si>
  <si>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</si>
  <si>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</si>
  <si>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</si>
  <si>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</si>
  <si>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</si>
  <si>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</si>
  <si>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</si>
  <si>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</si>
  <si>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Lake City</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</si>
  <si>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</si>
  <si>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</si>
  <si>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</si>
  <si>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</si>
  <si>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</si>
  <si>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</si>
  <si>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</si>
  <si>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</si>
  <si>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</si>
  <si>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Total Persons</t>
  </si>
  <si>
    <t>LMI Persons</t>
  </si>
  <si>
    <t>LMI:</t>
  </si>
  <si>
    <t>3 Year Unemployment Rate</t>
  </si>
  <si>
    <t>3 Year</t>
  </si>
  <si>
    <t>3 Year Unemployment:</t>
  </si>
  <si>
    <t>Poverty Rate:</t>
  </si>
  <si>
    <t>3 Year UER</t>
  </si>
  <si>
    <t>l50_8</t>
  </si>
  <si>
    <t>ELI_1</t>
  </si>
  <si>
    <t>Survey Number</t>
  </si>
  <si>
    <t>Count</t>
  </si>
  <si>
    <t>PER CAPITA INCOME CALCULATIONS</t>
  </si>
  <si>
    <t>Multi-jurisdiction applications are applications where the beneficiaries are in more than one governmental jurisdiction.</t>
  </si>
  <si>
    <t>% of bene's</t>
  </si>
  <si>
    <t>City or County:</t>
  </si>
  <si>
    <t>POVERTY RATE CALCULATIONS</t>
  </si>
  <si>
    <t xml:space="preserve">The ability-to-pay determines the minimum amount of matching funds the applicant must contribute in relation to the amount of CDBG funds requested. Applicants which are located in a participating ThreeStar county are eligible for a 4% match reduction. </t>
  </si>
  <si>
    <t xml:space="preserve"> </t>
  </si>
  <si>
    <t>Median Family Income
2021 ACS 5-Year</t>
  </si>
  <si>
    <t>Per Capita Income
2021 ACS 5-Year</t>
  </si>
  <si>
    <t>Poverty Rate 2021 ACS 5-Year</t>
  </si>
  <si>
    <t>2024 COMMUNITY DEVELOPMENT BLOCK GRANT APPLICATION - STATE CDBG PROGRAM</t>
  </si>
  <si>
    <t xml:space="preserve">2024 PCI   =   2024 MFI   X   </t>
  </si>
  <si>
    <t>2022 PCI</t>
  </si>
  <si>
    <t>2022 MFI</t>
  </si>
  <si>
    <t>2022 PCI*:</t>
  </si>
  <si>
    <t>2024 MFI:</t>
  </si>
  <si>
    <t>2024 PCI:</t>
  </si>
  <si>
    <t>(2024 MFI)</t>
  </si>
  <si>
    <t>2024 PCI</t>
  </si>
  <si>
    <t>(2022 PCI)</t>
  </si>
  <si>
    <t>(2022 MFI)</t>
  </si>
  <si>
    <t>Weighted 2024 PCI</t>
  </si>
  <si>
    <t>2024 Points</t>
  </si>
  <si>
    <t>Weighted 2024 Points</t>
  </si>
  <si>
    <t>Weighted 2022 PCI</t>
  </si>
  <si>
    <t>2022 Points</t>
  </si>
  <si>
    <t>Weighted 2022 Points</t>
  </si>
  <si>
    <t>2022 Poverty</t>
  </si>
  <si>
    <t>Weighted 2022 Poverty</t>
  </si>
  <si>
    <t>Rev1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</si>
</sst>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3" formatCode="_(* #,##0.00_);_(* \(#,##0.00\);_(* &quot;-&quot;??_);_(@_)"/>
    <numFmt numFmtId="164" formatCode="_(* #,##0_);_(* \(#,##0\);_(* &quot;-&quot;??_);_(@_)"/>
    <numFmt numFmtId="165" formatCode="0.0%"/>
    <numFmt numFmtId="166" formatCode="&quot;$&quot;#,##0"/>
    <numFmt numFmtId="167" formatCode=";;;"/>
    <numFmt numFmtId="168" formatCode="mm/dd/yy;@"/>
    <numFmt numFmtId="169" formatCode="m/d/yy;@"/>
    <numFmt numFmtId="170" formatCode="0.000"/>
  </numFmts>
  <fonts count="4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8"/>
      <color rgb="FF000000"/>
      <name val="Arial"/>
      <family val="2"/>
    </font>
  </fonts>
  <fills count="36">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cellStyleXfs>
  <cellXfs count="319">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0" fontId="5" fillId="0" borderId="0" xfId="44"/>
    <xf numFmtId="0" fontId="4" fillId="0" borderId="0" xfId="0" applyFont="1" applyAlignment="1">
      <alignment horizontal="center" wrapText="1"/>
    </xf>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5" fillId="0" borderId="0" xfId="0" applyNumberFormat="1" applyFont="1"/>
    <xf numFmtId="0" fontId="5" fillId="0" borderId="0" xfId="0" applyFont="1" applyAlignment="1">
      <alignment horizontal="left" wrapText="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Fill="1" applyBorder="1" applyAlignment="1">
      <alignment horizontal="center"/>
    </xf>
    <xf numFmtId="0" fontId="5" fillId="0" borderId="0" xfId="0" applyFont="1" applyAlignment="1">
      <alignment horizontal="right"/>
    </xf>
    <xf numFmtId="0" fontId="27" fillId="0" borderId="0" xfId="45"/>
    <xf numFmtId="0" fontId="5" fillId="0" borderId="0" xfId="0" applyFont="1" applyFill="1" applyAlignment="1">
      <alignment horizontal="right"/>
    </xf>
    <xf numFmtId="0" fontId="5" fillId="0" borderId="0" xfId="0" applyFont="1" applyFill="1" applyBorder="1" applyAlignment="1">
      <alignment horizontal="center"/>
    </xf>
    <xf numFmtId="3" fontId="5" fillId="2" borderId="24"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5" fillId="0" borderId="0" xfId="0" applyFont="1" applyAlignment="1">
      <alignment horizontal="right"/>
    </xf>
    <xf numFmtId="0" fontId="6" fillId="0" borderId="0" xfId="0" applyFont="1" applyBorder="1" applyAlignment="1">
      <alignment horizontal="left" wrapText="1"/>
    </xf>
    <xf numFmtId="0" fontId="6" fillId="0" borderId="0" xfId="0" applyFont="1" applyBorder="1"/>
    <xf numFmtId="3" fontId="5" fillId="0" borderId="27" xfId="0" applyNumberFormat="1" applyFont="1" applyFill="1" applyBorder="1" applyAlignment="1">
      <alignment horizontal="center" vertical="center"/>
    </xf>
    <xf numFmtId="3" fontId="5" fillId="2" borderId="1" xfId="0" applyNumberFormat="1" applyFont="1" applyFill="1" applyBorder="1" applyAlignment="1" applyProtection="1">
      <alignment horizontal="center" vertical="center"/>
      <protection locked="0"/>
    </xf>
    <xf numFmtId="3" fontId="5" fillId="2" borderId="31" xfId="0" applyNumberFormat="1" applyFont="1" applyFill="1" applyBorder="1" applyAlignment="1" applyProtection="1">
      <alignment horizontal="center" vertical="center"/>
      <protection locked="0"/>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3" fontId="5" fillId="0" borderId="31" xfId="0" applyNumberFormat="1" applyFont="1" applyBorder="1" applyAlignment="1">
      <alignment horizontal="center"/>
    </xf>
    <xf numFmtId="0" fontId="5" fillId="0" borderId="0" xfId="0" applyFont="1" applyAlignment="1"/>
    <xf numFmtId="0" fontId="28" fillId="0" borderId="0" xfId="0" applyFont="1" applyAlignment="1"/>
    <xf numFmtId="0" fontId="30" fillId="0" borderId="0" xfId="0" applyFont="1" applyAlignment="1"/>
    <xf numFmtId="0" fontId="31" fillId="0" borderId="0" xfId="0" applyFont="1" applyAlignment="1">
      <alignment horizontal="right"/>
    </xf>
    <xf numFmtId="0" fontId="5" fillId="0" borderId="0" xfId="0" applyFont="1" applyFill="1" applyAlignment="1">
      <alignment wrapText="1"/>
    </xf>
    <xf numFmtId="166" fontId="5" fillId="0" borderId="0" xfId="0" applyNumberFormat="1" applyFont="1" applyFill="1" applyBorder="1" applyAlignment="1"/>
    <xf numFmtId="0" fontId="5" fillId="0" borderId="0" xfId="0" applyFont="1" applyFill="1" applyBorder="1" applyAlignment="1">
      <alignment vertical="top"/>
    </xf>
    <xf numFmtId="0" fontId="5" fillId="0" borderId="19" xfId="0" applyFont="1" applyBorder="1"/>
    <xf numFmtId="0" fontId="5" fillId="0" borderId="19" xfId="0" applyFont="1" applyBorder="1" applyAlignment="1">
      <alignment horizontal="right"/>
    </xf>
    <xf numFmtId="169" fontId="5" fillId="0" borderId="19" xfId="0" applyNumberFormat="1" applyFont="1" applyBorder="1"/>
    <xf numFmtId="0" fontId="5" fillId="0" borderId="0" xfId="0" applyFont="1" applyAlignment="1">
      <alignment wrapText="1"/>
    </xf>
    <xf numFmtId="0" fontId="5" fillId="0" borderId="0" xfId="0" applyFont="1" applyBorder="1"/>
    <xf numFmtId="0" fontId="5" fillId="0" borderId="0" xfId="0" applyFont="1" applyBorder="1" applyAlignment="1">
      <alignment horizontal="right"/>
    </xf>
    <xf numFmtId="0" fontId="4" fillId="0" borderId="2" xfId="0" applyFont="1" applyBorder="1" applyAlignment="1">
      <alignment horizontal="center" wrapText="1"/>
    </xf>
    <xf numFmtId="0" fontId="4" fillId="0" borderId="0" xfId="0" applyFont="1" applyBorder="1" applyAlignment="1">
      <alignment horizontal="center"/>
    </xf>
    <xf numFmtId="0" fontId="4" fillId="0" borderId="0" xfId="0" applyFont="1" applyAlignment="1"/>
    <xf numFmtId="166" fontId="4" fillId="0" borderId="0" xfId="0" applyNumberFormat="1" applyFont="1" applyAlignment="1">
      <alignment horizontal="right"/>
    </xf>
    <xf numFmtId="0" fontId="4" fillId="0" borderId="0" xfId="0" applyFont="1" applyAlignment="1">
      <alignment horizontal="center"/>
    </xf>
    <xf numFmtId="169" fontId="5" fillId="0" borderId="0" xfId="0" applyNumberFormat="1" applyFont="1" applyBorder="1" applyAlignment="1">
      <alignment horizontal="left"/>
    </xf>
    <xf numFmtId="165" fontId="0" fillId="0" borderId="0" xfId="2" applyNumberFormat="1" applyFont="1"/>
    <xf numFmtId="0" fontId="4" fillId="0" borderId="0" xfId="0" applyFont="1" applyAlignment="1">
      <alignment horizontal="center"/>
    </xf>
    <xf numFmtId="0" fontId="0" fillId="0" borderId="0" xfId="0" applyFill="1" applyBorder="1" applyAlignment="1">
      <alignment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5" fillId="0" borderId="0" xfId="0" applyFont="1" applyProtection="1"/>
    <xf numFmtId="0" fontId="6" fillId="0" borderId="0" xfId="0" applyFont="1" applyAlignment="1" applyProtection="1">
      <alignment horizontal="center" wrapText="1"/>
    </xf>
    <xf numFmtId="0" fontId="4" fillId="0" borderId="0" xfId="0" applyFont="1" applyAlignment="1" applyProtection="1">
      <alignment horizontal="center" wrapText="1"/>
    </xf>
    <xf numFmtId="3" fontId="6" fillId="0" borderId="0" xfId="0" applyNumberFormat="1" applyFont="1" applyAlignment="1" applyProtection="1">
      <alignment horizontal="center" wrapText="1"/>
    </xf>
    <xf numFmtId="165" fontId="6" fillId="0" borderId="0" xfId="0" applyNumberFormat="1" applyFont="1" applyAlignment="1" applyProtection="1">
      <alignment horizontal="center" wrapText="1"/>
    </xf>
    <xf numFmtId="165" fontId="5" fillId="0" borderId="1" xfId="0" applyNumberFormat="1" applyFont="1" applyBorder="1" applyAlignment="1" applyProtection="1">
      <alignment horizontal="right"/>
    </xf>
    <xf numFmtId="0" fontId="5" fillId="0" borderId="0" xfId="0" applyFont="1" applyAlignment="1" applyProtection="1">
      <alignment horizontal="center"/>
    </xf>
    <xf numFmtId="3" fontId="5" fillId="0" borderId="1" xfId="0" applyNumberFormat="1" applyFont="1" applyBorder="1" applyProtection="1"/>
    <xf numFmtId="0" fontId="6" fillId="0" borderId="0" xfId="0" applyFont="1" applyProtection="1"/>
    <xf numFmtId="0" fontId="5" fillId="0" borderId="0" xfId="0" applyFont="1" applyFill="1" applyBorder="1" applyProtection="1"/>
    <xf numFmtId="165" fontId="5" fillId="0" borderId="0" xfId="0" applyNumberFormat="1" applyFont="1" applyProtection="1"/>
    <xf numFmtId="0" fontId="5" fillId="0" borderId="0" xfId="0" applyFont="1" applyAlignment="1" applyProtection="1">
      <alignment horizontal="right"/>
    </xf>
    <xf numFmtId="166" fontId="5" fillId="0" borderId="1" xfId="0" applyNumberFormat="1" applyFont="1" applyBorder="1" applyAlignment="1" applyProtection="1"/>
    <xf numFmtId="0" fontId="5" fillId="0" borderId="0" xfId="0" applyFont="1" applyBorder="1" applyAlignment="1" applyProtection="1"/>
    <xf numFmtId="3" fontId="5" fillId="0" borderId="0" xfId="0" applyNumberFormat="1" applyFont="1" applyProtection="1"/>
    <xf numFmtId="0" fontId="5" fillId="2" borderId="1" xfId="0" applyFont="1" applyFill="1" applyBorder="1" applyProtection="1">
      <protection locked="0"/>
    </xf>
    <xf numFmtId="0" fontId="5" fillId="0" borderId="0" xfId="0" applyNumberFormat="1" applyFont="1" applyAlignment="1">
      <alignment horizontal="center" wrapText="1"/>
    </xf>
    <xf numFmtId="0" fontId="23" fillId="0" borderId="0" xfId="0" applyNumberFormat="1" applyFont="1" applyAlignment="1">
      <alignment horizontal="center" wrapText="1"/>
    </xf>
    <xf numFmtId="0" fontId="23" fillId="0" borderId="0" xfId="0" applyNumberFormat="1" applyFont="1"/>
    <xf numFmtId="5" fontId="5" fillId="0" borderId="1" xfId="0" applyNumberFormat="1" applyFont="1" applyBorder="1"/>
    <xf numFmtId="9" fontId="5" fillId="0" borderId="1" xfId="0" applyNumberFormat="1" applyFont="1" applyBorder="1"/>
    <xf numFmtId="170" fontId="5" fillId="0" borderId="1" xfId="0" applyNumberFormat="1" applyFont="1" applyBorder="1"/>
    <xf numFmtId="170" fontId="4" fillId="0" borderId="1" xfId="0" applyNumberFormat="1" applyFont="1" applyBorder="1"/>
    <xf numFmtId="7" fontId="5" fillId="2" borderId="1" xfId="0" applyNumberFormat="1" applyFont="1" applyFill="1" applyBorder="1" applyProtection="1">
      <protection locked="0"/>
    </xf>
    <xf numFmtId="170" fontId="5" fillId="0" borderId="1" xfId="0" applyNumberFormat="1" applyFont="1" applyBorder="1" applyProtection="1"/>
    <xf numFmtId="0" fontId="5" fillId="0" borderId="0" xfId="0" applyFont="1" applyAlignment="1" applyProtection="1">
      <alignment horizontal="left" wrapText="1"/>
    </xf>
    <xf numFmtId="0" fontId="5" fillId="0" borderId="0" xfId="0" applyFont="1" applyAlignment="1" applyProtection="1">
      <alignment horizontal="left" wrapText="1"/>
    </xf>
    <xf numFmtId="0" fontId="5" fillId="0" borderId="1" xfId="0" applyFont="1" applyFill="1" applyBorder="1" applyProtection="1"/>
    <xf numFmtId="165" fontId="5" fillId="35" borderId="1" xfId="0" applyNumberFormat="1" applyFont="1" applyFill="1" applyBorder="1" applyAlignment="1" applyProtection="1">
      <alignment horizontal="right"/>
    </xf>
    <xf numFmtId="0" fontId="34" fillId="0" borderId="0" xfId="0" applyFont="1" applyAlignment="1">
      <alignment horizontal="right"/>
    </xf>
    <xf numFmtId="0" fontId="5" fillId="0" borderId="0" xfId="0" applyFont="1" applyAlignment="1" applyProtection="1">
      <alignment horizontal="right"/>
    </xf>
    <xf numFmtId="165" fontId="5" fillId="0" borderId="2" xfId="0" applyNumberFormat="1" applyFont="1" applyBorder="1" applyAlignment="1">
      <alignment horizontal="center"/>
    </xf>
    <xf numFmtId="0" fontId="4" fillId="0" borderId="0" xfId="0" applyFont="1" applyProtection="1"/>
    <xf numFmtId="0" fontId="5" fillId="0" borderId="1" xfId="0" applyFont="1" applyBorder="1" applyAlignment="1" applyProtection="1">
      <alignment horizontal="center"/>
    </xf>
    <xf numFmtId="169" fontId="5" fillId="0" borderId="0" xfId="0" applyNumberFormat="1" applyFont="1" applyFill="1" applyBorder="1" applyProtection="1"/>
    <xf numFmtId="0" fontId="3" fillId="0" borderId="2" xfId="0" applyFont="1" applyBorder="1" applyAlignment="1">
      <alignment horizontal="left" wrapText="1"/>
    </xf>
    <xf numFmtId="0" fontId="2" fillId="0" borderId="2" xfId="0" applyFont="1" applyBorder="1" applyAlignment="1">
      <alignment horizontal="left"/>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5" fontId="5" fillId="0" borderId="0" xfId="0" applyNumberFormat="1" applyFont="1" applyFill="1"/>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3" fontId="5" fillId="0" borderId="32" xfId="0" applyNumberFormat="1" applyFont="1" applyBorder="1" applyAlignment="1">
      <alignment horizontal="center"/>
    </xf>
    <xf numFmtId="0" fontId="37" fillId="0" borderId="0" xfId="0" applyFont="1" applyProtection="1"/>
    <xf numFmtId="0" fontId="0" fillId="0" borderId="0" xfId="0"/>
    <xf numFmtId="0" fontId="0" fillId="0" borderId="0" xfId="0" applyAlignment="1">
      <alignment horizontal="center"/>
    </xf>
    <xf numFmtId="9" fontId="0" fillId="0" borderId="0" xfId="0" applyNumberFormat="1" applyAlignment="1">
      <alignment horizontal="center"/>
    </xf>
    <xf numFmtId="0" fontId="21" fillId="34" borderId="0" xfId="0" applyFont="1" applyFill="1" applyAlignment="1">
      <alignment horizontal="center"/>
    </xf>
    <xf numFmtId="0" fontId="4" fillId="0" borderId="0" xfId="0" applyFont="1" applyAlignment="1">
      <alignment horizontal="center"/>
    </xf>
    <xf numFmtId="0" fontId="5" fillId="0" borderId="0" xfId="0" applyFont="1" applyAlignment="1">
      <alignment horizontal="right"/>
    </xf>
    <xf numFmtId="0" fontId="5" fillId="2" borderId="1" xfId="0" applyFont="1" applyFill="1" applyBorder="1" applyAlignment="1" applyProtection="1">
      <alignment horizontal="center"/>
      <protection locked="0"/>
    </xf>
    <xf numFmtId="165" fontId="5" fillId="0" borderId="1" xfId="2" applyNumberFormat="1" applyFont="1" applyFill="1" applyBorder="1" applyProtection="1"/>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167" fontId="5" fillId="0" borderId="0" xfId="0" applyNumberFormat="1" applyFont="1" applyFill="1" applyBorder="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5" fillId="2" borderId="1" xfId="0" applyFont="1" applyFill="1" applyBorder="1" applyAlignment="1" applyProtection="1">
      <alignment horizontal="center"/>
      <protection locked="0"/>
    </xf>
    <xf numFmtId="3" fontId="5" fillId="2" borderId="24"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5" fillId="2" borderId="25" xfId="0" applyNumberFormat="1" applyFont="1" applyFill="1" applyBorder="1" applyAlignment="1" applyProtection="1">
      <alignment horizontal="center" vertical="center"/>
      <protection locked="0"/>
    </xf>
    <xf numFmtId="3" fontId="5" fillId="2" borderId="26" xfId="0" applyNumberFormat="1" applyFont="1" applyFill="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6" fillId="0" borderId="0" xfId="0" applyFont="1" applyAlignment="1">
      <alignment horizontal="left"/>
    </xf>
    <xf numFmtId="0" fontId="5" fillId="0" borderId="0" xfId="0" applyFont="1" applyAlignment="1">
      <alignment horizontal="right"/>
    </xf>
    <xf numFmtId="3" fontId="5" fillId="2" borderId="1" xfId="0" applyNumberFormat="1" applyFont="1" applyFill="1" applyBorder="1" applyAlignment="1" applyProtection="1">
      <alignment horizontal="center"/>
      <protection locked="0"/>
    </xf>
    <xf numFmtId="3" fontId="5" fillId="0" borderId="31" xfId="0" applyNumberFormat="1" applyFont="1" applyBorder="1" applyAlignment="1">
      <alignment horizontal="center"/>
    </xf>
    <xf numFmtId="0" fontId="5" fillId="0" borderId="0" xfId="0" applyFont="1" applyAlignment="1">
      <alignment wrapText="1"/>
    </xf>
    <xf numFmtId="165" fontId="5" fillId="0" borderId="0" xfId="0" applyNumberFormat="1" applyFont="1"/>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21" fillId="0" borderId="0" xfId="0" applyFont="1"/>
    <xf numFmtId="0" fontId="4" fillId="0" borderId="0" xfId="0" applyFont="1" applyAlignment="1">
      <alignment horizontal="center" wrapText="1"/>
    </xf>
    <xf numFmtId="0" fontId="4" fillId="0" borderId="0" xfId="0" applyFont="1" applyAlignment="1">
      <alignment horizontal="center" vertical="center" wrapText="1"/>
    </xf>
    <xf numFmtId="0" fontId="5" fillId="0" borderId="4" xfId="0" applyFont="1" applyBorder="1"/>
    <xf numFmtId="166" fontId="5" fillId="0" borderId="31" xfId="0" applyNumberFormat="1" applyFont="1" applyBorder="1" applyAlignment="1">
      <alignment horizontal="center"/>
    </xf>
    <xf numFmtId="166" fontId="0" fillId="0" borderId="4" xfId="0" applyNumberFormat="1" applyBorder="1" applyAlignment="1">
      <alignment horizontal="center"/>
    </xf>
    <xf numFmtId="166" fontId="5" fillId="0" borderId="33" xfId="0" applyNumberFormat="1" applyFont="1" applyBorder="1" applyAlignment="1">
      <alignment horizontal="center"/>
    </xf>
    <xf numFmtId="3" fontId="5" fillId="0" borderId="4" xfId="0" applyNumberFormat="1" applyFont="1" applyBorder="1" applyAlignment="1">
      <alignment horizontal="center"/>
    </xf>
    <xf numFmtId="3" fontId="5" fillId="0" borderId="0" xfId="0" applyNumberFormat="1" applyFont="1" applyAlignment="1">
      <alignment horizontal="center"/>
    </xf>
    <xf numFmtId="166" fontId="5" fillId="0" borderId="4" xfId="0" applyNumberFormat="1" applyFont="1" applyBorder="1" applyAlignment="1">
      <alignment horizontal="center"/>
    </xf>
    <xf numFmtId="166" fontId="5" fillId="0" borderId="0" xfId="0" applyNumberFormat="1" applyFont="1" applyAlignment="1">
      <alignment horizontal="center"/>
    </xf>
    <xf numFmtId="166" fontId="0" fillId="0" borderId="0" xfId="0" applyNumberFormat="1" applyAlignment="1">
      <alignment horizontal="center"/>
    </xf>
    <xf numFmtId="166" fontId="0" fillId="0" borderId="7" xfId="0" applyNumberFormat="1" applyBorder="1" applyAlignment="1">
      <alignment horizontal="center"/>
    </xf>
    <xf numFmtId="0" fontId="0" fillId="0" borderId="0" xfId="0" applyAlignment="1">
      <alignment vertical="center"/>
    </xf>
    <xf numFmtId="166" fontId="0" fillId="0" borderId="34" xfId="0" applyNumberFormat="1" applyBorder="1"/>
    <xf numFmtId="9" fontId="0" fillId="0" borderId="34" xfId="0" applyNumberFormat="1" applyBorder="1"/>
    <xf numFmtId="166" fontId="0" fillId="0" borderId="6" xfId="0" applyNumberFormat="1" applyBorder="1"/>
    <xf numFmtId="3" fontId="0" fillId="0" borderId="0" xfId="0" applyNumberFormat="1"/>
    <xf numFmtId="3" fontId="0" fillId="0" borderId="7" xfId="0" applyNumberFormat="1" applyBorder="1"/>
    <xf numFmtId="166" fontId="0" fillId="0" borderId="0" xfId="0" applyNumberFormat="1"/>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3" fontId="5" fillId="0" borderId="0" xfId="0" applyNumberFormat="1" applyFont="1" applyAlignment="1">
      <alignment horizontal="center"/>
    </xf>
    <xf numFmtId="0" fontId="5" fillId="0" borderId="1" xfId="0" applyFont="1" applyBorder="1"/>
    <xf numFmtId="3" fontId="5" fillId="0" borderId="1" xfId="0" applyNumberFormat="1" applyFont="1" applyBorder="1" applyAlignment="1">
      <alignment horizontal="center"/>
    </xf>
    <xf numFmtId="166" fontId="4" fillId="0" borderId="0" xfId="0" applyNumberFormat="1" applyFont="1" applyBorder="1" applyAlignment="1">
      <alignment horizontal="center"/>
    </xf>
    <xf numFmtId="165" fontId="0" fillId="0" borderId="6" xfId="0" applyNumberFormat="1" applyBorder="1"/>
    <xf numFmtId="3" fontId="0" fillId="0" borderId="0" xfId="0" applyNumberFormat="1" applyBorder="1"/>
    <xf numFmtId="3" fontId="5" fillId="0" borderId="0" xfId="0" applyNumberFormat="1" applyFont="1" applyBorder="1" applyAlignment="1">
      <alignment horizontal="center"/>
    </xf>
    <xf numFmtId="0" fontId="0" fillId="0" borderId="0" xfId="0" applyBorder="1"/>
    <xf numFmtId="0" fontId="0" fillId="0" borderId="0" xfId="0" applyBorder="1" applyAlignment="1">
      <alignment vertical="center"/>
    </xf>
    <xf numFmtId="0" fontId="4" fillId="0" borderId="0" xfId="0" applyFont="1" applyBorder="1"/>
    <xf numFmtId="165" fontId="0" fillId="0" borderId="35" xfId="2" applyNumberFormat="1" applyFont="1" applyBorder="1" applyAlignment="1"/>
    <xf numFmtId="0" fontId="4" fillId="0" borderId="0" xfId="0" applyFont="1" applyAlignment="1">
      <alignment horizontal="right"/>
    </xf>
    <xf numFmtId="0" fontId="40" fillId="0" borderId="0" xfId="0" applyFont="1" applyAlignment="1">
      <alignment vertical="center"/>
    </xf>
    <xf numFmtId="1" fontId="0" fillId="0" borderId="0" xfId="0" applyNumberFormat="1"/>
    <xf numFmtId="0" fontId="5" fillId="0" borderId="4" xfId="0" applyFont="1" applyBorder="1" applyAlignment="1" applyProtection="1">
      <alignment horizontal="center"/>
    </xf>
    <xf numFmtId="0" fontId="5" fillId="2" borderId="0" xfId="0" applyFont="1" applyFill="1" applyBorder="1" applyAlignment="1" applyProtection="1">
      <alignment horizontal="left"/>
      <protection locked="0"/>
    </xf>
    <xf numFmtId="169" fontId="5" fillId="0" borderId="19" xfId="0" applyNumberFormat="1" applyFont="1" applyBorder="1" applyAlignment="1">
      <alignment horizontal="left"/>
    </xf>
    <xf numFmtId="0" fontId="5" fillId="0" borderId="0" xfId="0" applyFont="1" applyAlignment="1" applyProtection="1">
      <alignment horizontal="left" wrapText="1"/>
    </xf>
    <xf numFmtId="0" fontId="5" fillId="0" borderId="0" xfId="0" applyFont="1" applyAlignment="1">
      <alignment horizontal="right"/>
    </xf>
    <xf numFmtId="0" fontId="5" fillId="0" borderId="0" xfId="0" applyFont="1" applyBorder="1" applyAlignment="1">
      <alignment horizontal="left" wrapText="1"/>
    </xf>
    <xf numFmtId="0" fontId="5" fillId="2" borderId="1" xfId="0" applyFont="1" applyFill="1" applyBorder="1" applyAlignment="1" applyProtection="1">
      <alignment horizontal="left" wrapText="1"/>
      <protection locked="0"/>
    </xf>
    <xf numFmtId="166" fontId="5" fillId="0" borderId="1" xfId="0" applyNumberFormat="1" applyFont="1" applyFill="1" applyBorder="1" applyAlignment="1" applyProtection="1">
      <alignment horizontal="center"/>
    </xf>
    <xf numFmtId="166" fontId="5" fillId="2" borderId="1" xfId="0" applyNumberFormat="1" applyFont="1" applyFill="1" applyBorder="1" applyAlignment="1" applyProtection="1">
      <alignment horizontal="center"/>
      <protection locked="0"/>
    </xf>
    <xf numFmtId="0" fontId="5" fillId="0" borderId="0" xfId="0" applyFont="1" applyBorder="1" applyAlignment="1" applyProtection="1">
      <alignment horizontal="left"/>
    </xf>
    <xf numFmtId="0" fontId="5" fillId="0" borderId="0" xfId="0" applyFont="1" applyAlignment="1" applyProtection="1">
      <alignment horizontal="center"/>
    </xf>
    <xf numFmtId="0" fontId="4" fillId="0" borderId="0" xfId="0" applyFont="1" applyAlignment="1">
      <alignment horizontal="center"/>
    </xf>
    <xf numFmtId="0" fontId="5" fillId="2" borderId="31"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168"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0" xfId="0" applyFont="1" applyAlignment="1" applyProtection="1">
      <alignment horizontal="left"/>
    </xf>
    <xf numFmtId="0" fontId="28" fillId="0" borderId="0" xfId="0" applyFont="1" applyAlignment="1" applyProtection="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pplyProtection="1">
      <alignment horizontal="left"/>
    </xf>
    <xf numFmtId="3" fontId="5" fillId="2" borderId="1" xfId="0" applyNumberFormat="1" applyFont="1" applyFill="1" applyBorder="1" applyAlignment="1" applyProtection="1">
      <alignment horizontal="center"/>
      <protection locked="0"/>
    </xf>
    <xf numFmtId="0" fontId="5" fillId="0" borderId="0" xfId="0" applyFont="1" applyAlignment="1" applyProtection="1">
      <alignment horizontal="right"/>
    </xf>
    <xf numFmtId="0" fontId="28"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5"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wrapText="1"/>
    </xf>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0" fontId="5" fillId="0" borderId="3" xfId="0" applyFont="1" applyBorder="1" applyAlignment="1">
      <alignment horizontal="center" wrapText="1"/>
    </xf>
    <xf numFmtId="0" fontId="5" fillId="0" borderId="8" xfId="0" applyFont="1" applyBorder="1" applyAlignment="1">
      <alignment horizontal="center" wrapText="1"/>
    </xf>
    <xf numFmtId="166" fontId="5" fillId="0" borderId="34" xfId="0" applyNumberFormat="1" applyFont="1" applyBorder="1" applyAlignment="1">
      <alignment horizontal="center"/>
    </xf>
    <xf numFmtId="166" fontId="5" fillId="0" borderId="32" xfId="0" applyNumberFormat="1" applyFont="1" applyBorder="1" applyAlignment="1">
      <alignment horizontal="center"/>
    </xf>
    <xf numFmtId="9" fontId="5" fillId="0" borderId="34" xfId="0" applyNumberFormat="1" applyFont="1" applyBorder="1" applyAlignment="1">
      <alignment horizontal="center"/>
    </xf>
    <xf numFmtId="9" fontId="5" fillId="0" borderId="35" xfId="0" applyNumberFormat="1" applyFont="1" applyBorder="1" applyAlignment="1">
      <alignment horizontal="center"/>
    </xf>
    <xf numFmtId="166" fontId="5" fillId="0" borderId="3" xfId="0" applyNumberFormat="1" applyFont="1" applyBorder="1" applyAlignment="1">
      <alignment horizontal="center"/>
    </xf>
    <xf numFmtId="166" fontId="5" fillId="0" borderId="8" xfId="0" applyNumberFormat="1" applyFont="1" applyBorder="1" applyAlignment="1">
      <alignment horizontal="center"/>
    </xf>
    <xf numFmtId="3" fontId="5" fillId="0" borderId="4" xfId="0" applyNumberFormat="1" applyFont="1" applyBorder="1" applyAlignment="1">
      <alignment horizontal="center"/>
    </xf>
    <xf numFmtId="3" fontId="5" fillId="0" borderId="1" xfId="0" applyNumberFormat="1" applyFont="1" applyBorder="1" applyAlignment="1">
      <alignment horizontal="center"/>
    </xf>
    <xf numFmtId="3" fontId="5" fillId="0" borderId="5" xfId="0" applyNumberFormat="1" applyFont="1" applyBorder="1" applyAlignment="1">
      <alignment horizontal="center"/>
    </xf>
    <xf numFmtId="3" fontId="5" fillId="0" borderId="9" xfId="0" applyNumberFormat="1" applyFont="1" applyBorder="1" applyAlignment="1">
      <alignment horizontal="center"/>
    </xf>
    <xf numFmtId="3" fontId="5" fillId="0" borderId="7"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166" fontId="5" fillId="0" borderId="35" xfId="0" applyNumberFormat="1" applyFont="1" applyBorder="1" applyAlignment="1">
      <alignment horizontal="center"/>
    </xf>
    <xf numFmtId="9" fontId="5" fillId="0" borderId="32" xfId="0" applyNumberFormat="1" applyFont="1" applyBorder="1" applyAlignment="1">
      <alignment horizontal="center"/>
    </xf>
    <xf numFmtId="166" fontId="5" fillId="0" borderId="6" xfId="0" applyNumberFormat="1" applyFont="1" applyBorder="1" applyAlignment="1">
      <alignment horizontal="center"/>
    </xf>
    <xf numFmtId="3" fontId="5" fillId="0" borderId="0" xfId="0" applyNumberFormat="1" applyFont="1" applyAlignment="1">
      <alignment horizontal="center"/>
    </xf>
    <xf numFmtId="0" fontId="5" fillId="0" borderId="6" xfId="0" applyFont="1" applyBorder="1" applyAlignment="1">
      <alignment horizontal="center" wrapText="1"/>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165" fontId="5" fillId="0" borderId="35" xfId="2" applyNumberFormat="1" applyFont="1" applyBorder="1" applyAlignment="1">
      <alignment horizontal="center"/>
    </xf>
    <xf numFmtId="165" fontId="5" fillId="0" borderId="32" xfId="2" applyNumberFormat="1" applyFont="1" applyBorder="1" applyAlignment="1">
      <alignment horizontal="center"/>
    </xf>
    <xf numFmtId="165" fontId="5" fillId="0" borderId="3" xfId="0" applyNumberFormat="1" applyFont="1" applyBorder="1" applyAlignment="1">
      <alignment horizontal="center"/>
    </xf>
    <xf numFmtId="165" fontId="5" fillId="0" borderId="34" xfId="2" applyNumberFormat="1" applyFont="1" applyBorder="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left" wrapText="1"/>
    </xf>
    <xf numFmtId="0" fontId="27" fillId="0" borderId="0" xfId="45" applyAlignment="1">
      <alignment horizontal="left"/>
    </xf>
    <xf numFmtId="0" fontId="5" fillId="0" borderId="19"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7"/>
  <sheetViews>
    <sheetView showGridLines="0" tabSelected="1" workbookViewId="0">
      <selection activeCell="N2" sqref="N2"/>
    </sheetView>
  </sheetViews>
  <sheetFormatPr defaultColWidth="8.85546875" defaultRowHeight="12.75" x14ac:dyDescent="0.2"/>
  <cols>
    <col min="1" max="1" width="18" style="8" bestFit="1" customWidth="1"/>
    <col min="2" max="2" width="8.85546875" style="8"/>
    <col min="3" max="3" width="6.7109375" style="8" customWidth="1"/>
    <col min="4" max="4" width="11.140625" style="8" customWidth="1"/>
    <col min="5" max="7" width="8.85546875" style="8"/>
    <col min="8" max="8" width="6.7109375" style="8" customWidth="1"/>
    <col min="9" max="9" width="11.140625" style="8" customWidth="1"/>
    <col min="10" max="16384" width="8.85546875" style="8"/>
  </cols>
  <sheetData>
    <row r="1" spans="1:20" ht="15" x14ac:dyDescent="0.25">
      <c r="A1" s="238" t="s">
        <v>1354</v>
      </c>
      <c r="B1" s="238"/>
      <c r="C1" s="238"/>
      <c r="D1" s="238"/>
      <c r="E1" s="238"/>
      <c r="F1" s="238"/>
      <c r="G1" s="238"/>
      <c r="H1" s="238"/>
      <c r="I1" s="238"/>
      <c r="J1" s="79"/>
      <c r="K1" s="79"/>
      <c r="M1" s="151"/>
      <c r="N1" s="225" t="s">
        <v>1373</v>
      </c>
      <c r="T1" s="151"/>
    </row>
    <row r="3" spans="1:20" ht="18" customHeight="1" x14ac:dyDescent="0.2">
      <c r="A3" s="8" t="s">
        <v>548</v>
      </c>
      <c r="B3" s="240"/>
      <c r="C3" s="240"/>
      <c r="D3" s="240"/>
      <c r="E3" s="240"/>
      <c r="F3" s="240"/>
      <c r="G3" s="240"/>
      <c r="H3" s="240"/>
      <c r="I3" s="240"/>
    </row>
    <row r="4" spans="1:20" ht="18" customHeight="1" x14ac:dyDescent="0.2">
      <c r="A4" s="8" t="s">
        <v>547</v>
      </c>
      <c r="B4" s="239"/>
      <c r="C4" s="239"/>
      <c r="D4" s="239"/>
      <c r="E4" s="239"/>
      <c r="F4" s="239"/>
      <c r="G4" s="239"/>
      <c r="H4" s="239"/>
      <c r="I4" s="239"/>
    </row>
    <row r="6" spans="1:20" ht="18" customHeight="1" x14ac:dyDescent="0.2">
      <c r="A6" s="8" t="s">
        <v>549</v>
      </c>
      <c r="B6" s="233"/>
      <c r="C6" s="233"/>
      <c r="D6" s="233"/>
      <c r="E6" s="231" t="s">
        <v>550</v>
      </c>
      <c r="F6" s="231"/>
      <c r="G6" s="231"/>
      <c r="H6" s="241"/>
      <c r="I6" s="241"/>
    </row>
    <row r="7" spans="1:20" ht="18" customHeight="1" x14ac:dyDescent="0.2">
      <c r="B7" s="81"/>
      <c r="C7" s="81"/>
      <c r="E7" s="77"/>
      <c r="F7" s="231" t="s">
        <v>551</v>
      </c>
      <c r="G7" s="231"/>
      <c r="H7" s="228"/>
      <c r="I7" s="228"/>
    </row>
    <row r="8" spans="1:20" ht="18" customHeight="1" thickBot="1" x14ac:dyDescent="0.25">
      <c r="A8" s="84"/>
      <c r="B8" s="84"/>
      <c r="C8" s="84"/>
      <c r="D8" s="84"/>
      <c r="E8" s="84"/>
      <c r="F8" s="85" t="str">
        <f>IF(G7="revised","Date:", "")</f>
        <v/>
      </c>
      <c r="G8" s="85" t="str">
        <f>IF(H7="revised","Date:", "")</f>
        <v/>
      </c>
      <c r="H8" s="229"/>
      <c r="I8" s="229"/>
    </row>
    <row r="9" spans="1:20" ht="18" customHeight="1" x14ac:dyDescent="0.2">
      <c r="A9" s="68" t="s">
        <v>1013</v>
      </c>
      <c r="B9" s="88"/>
      <c r="C9" s="88"/>
      <c r="D9" s="88"/>
      <c r="E9" s="88"/>
      <c r="F9" s="89"/>
      <c r="G9" s="89"/>
      <c r="H9" s="95"/>
      <c r="I9" s="95"/>
    </row>
    <row r="10" spans="1:20" ht="54" customHeight="1" x14ac:dyDescent="0.2">
      <c r="A10" s="232" t="s">
        <v>1349</v>
      </c>
      <c r="B10" s="232"/>
      <c r="C10" s="232"/>
      <c r="D10" s="232"/>
      <c r="E10" s="232"/>
      <c r="F10" s="232"/>
      <c r="G10" s="232"/>
      <c r="H10" s="232"/>
      <c r="I10" s="232"/>
    </row>
    <row r="11" spans="1:20" ht="12" customHeight="1" x14ac:dyDescent="0.2">
      <c r="A11" s="68"/>
      <c r="B11" s="88"/>
      <c r="C11" s="88"/>
      <c r="D11" s="88"/>
      <c r="E11" s="88"/>
      <c r="F11" s="89"/>
      <c r="G11" s="89"/>
      <c r="H11" s="95"/>
      <c r="I11" s="95"/>
    </row>
    <row r="12" spans="1:20" x14ac:dyDescent="0.2">
      <c r="A12" s="89" t="s">
        <v>1014</v>
      </c>
      <c r="B12" s="108" t="str">
        <f>IF(ISBLANK(Beneficiary!C10),"",IF(B6="Housing Rehabilitation",0,INDEX(Locations!C2:C441,MATCH(Beneficiary!C10,Locations!A2:A441))-0.04))</f>
        <v/>
      </c>
      <c r="C12" s="88"/>
      <c r="D12" s="88"/>
      <c r="E12" s="88"/>
      <c r="F12" s="89"/>
      <c r="G12" s="89"/>
      <c r="H12" s="95"/>
      <c r="I12" s="95"/>
    </row>
    <row r="13" spans="1:20" ht="13.5" thickBot="1" x14ac:dyDescent="0.25">
      <c r="A13" s="84"/>
      <c r="B13" s="84"/>
      <c r="C13" s="84"/>
      <c r="D13" s="84"/>
      <c r="E13" s="84"/>
      <c r="F13" s="85"/>
      <c r="G13" s="85"/>
      <c r="H13" s="86"/>
      <c r="I13" s="84"/>
    </row>
    <row r="14" spans="1:20" x14ac:dyDescent="0.2">
      <c r="A14" s="56" t="s">
        <v>553</v>
      </c>
    </row>
    <row r="16" spans="1:20" ht="18" customHeight="1" x14ac:dyDescent="0.2">
      <c r="A16" s="66" t="s">
        <v>554</v>
      </c>
      <c r="B16" s="234">
        <f>B20+B22</f>
        <v>0</v>
      </c>
      <c r="C16" s="234"/>
      <c r="E16" s="66" t="s">
        <v>559</v>
      </c>
      <c r="F16" s="244"/>
      <c r="G16" s="245"/>
      <c r="H16" s="245"/>
      <c r="I16" s="246"/>
    </row>
    <row r="17" spans="1:9" x14ac:dyDescent="0.2">
      <c r="F17" s="247"/>
      <c r="G17" s="248"/>
      <c r="H17" s="248"/>
      <c r="I17" s="249"/>
    </row>
    <row r="18" spans="1:9" x14ac:dyDescent="0.2">
      <c r="A18" s="72" t="s">
        <v>555</v>
      </c>
      <c r="E18" s="66"/>
      <c r="F18" s="250"/>
      <c r="G18" s="251"/>
      <c r="H18" s="251"/>
      <c r="I18" s="252"/>
    </row>
    <row r="19" spans="1:9" ht="18" customHeight="1" x14ac:dyDescent="0.2">
      <c r="A19" s="80" t="s">
        <v>557</v>
      </c>
      <c r="B19" s="234">
        <f>B20/1.05</f>
        <v>0</v>
      </c>
      <c r="C19" s="234"/>
      <c r="E19" s="66"/>
      <c r="F19" s="83"/>
      <c r="G19" s="83"/>
      <c r="H19" s="83"/>
      <c r="I19" s="83"/>
    </row>
    <row r="20" spans="1:9" ht="18" customHeight="1" x14ac:dyDescent="0.2">
      <c r="A20" s="80" t="s">
        <v>556</v>
      </c>
      <c r="B20" s="235"/>
      <c r="C20" s="235"/>
      <c r="E20" s="66" t="s">
        <v>558</v>
      </c>
      <c r="F20" s="244"/>
      <c r="G20" s="245"/>
      <c r="H20" s="245"/>
      <c r="I20" s="246"/>
    </row>
    <row r="21" spans="1:9" x14ac:dyDescent="0.2">
      <c r="E21" s="66"/>
      <c r="F21" s="247"/>
      <c r="G21" s="248"/>
      <c r="H21" s="248"/>
      <c r="I21" s="249"/>
    </row>
    <row r="22" spans="1:9" ht="18" customHeight="1" x14ac:dyDescent="0.2">
      <c r="A22" s="66" t="s">
        <v>560</v>
      </c>
      <c r="B22" s="235"/>
      <c r="C22" s="235"/>
      <c r="D22" s="82"/>
      <c r="F22" s="250"/>
      <c r="G22" s="251"/>
      <c r="H22" s="251"/>
      <c r="I22" s="252"/>
    </row>
    <row r="23" spans="1:9" ht="13.5" thickBot="1" x14ac:dyDescent="0.25">
      <c r="A23" s="84"/>
      <c r="B23" s="84"/>
      <c r="C23" s="84"/>
      <c r="D23" s="84"/>
      <c r="E23" s="84"/>
      <c r="F23" s="84"/>
      <c r="G23" s="84"/>
      <c r="H23" s="84"/>
      <c r="I23" s="84"/>
    </row>
    <row r="25" spans="1:9" ht="26.45" customHeight="1" x14ac:dyDescent="0.2">
      <c r="A25" s="66" t="s">
        <v>561</v>
      </c>
      <c r="B25" s="240"/>
      <c r="C25" s="240"/>
      <c r="D25" s="240"/>
      <c r="E25" s="231" t="s">
        <v>562</v>
      </c>
      <c r="F25" s="231"/>
      <c r="G25" s="233"/>
      <c r="H25" s="233"/>
      <c r="I25" s="233"/>
    </row>
    <row r="26" spans="1:9" ht="13.5" thickBot="1" x14ac:dyDescent="0.25">
      <c r="A26" s="84"/>
      <c r="B26" s="84"/>
      <c r="C26" s="84"/>
      <c r="D26" s="84"/>
      <c r="E26" s="84"/>
      <c r="F26" s="84"/>
      <c r="G26" s="84"/>
      <c r="H26" s="84"/>
      <c r="I26" s="84"/>
    </row>
    <row r="28" spans="1:9" ht="27.6" customHeight="1" x14ac:dyDescent="0.2">
      <c r="A28" s="230" t="s">
        <v>563</v>
      </c>
      <c r="B28" s="230"/>
      <c r="C28" s="230"/>
      <c r="D28" s="230"/>
      <c r="E28" s="230"/>
      <c r="F28" s="230"/>
      <c r="G28" s="230"/>
      <c r="H28" s="230"/>
      <c r="I28" s="230"/>
    </row>
    <row r="29" spans="1:9" x14ac:dyDescent="0.2">
      <c r="A29" s="109"/>
      <c r="B29" s="109"/>
      <c r="C29" s="109"/>
      <c r="D29" s="109"/>
      <c r="E29" s="109"/>
      <c r="F29" s="109"/>
      <c r="G29" s="109"/>
      <c r="H29" s="109"/>
      <c r="I29" s="109"/>
    </row>
    <row r="30" spans="1:9" s="18" customFormat="1" x14ac:dyDescent="0.2">
      <c r="A30" s="141" t="s">
        <v>565</v>
      </c>
      <c r="B30" s="141"/>
      <c r="C30" s="141"/>
      <c r="D30" s="141"/>
      <c r="E30" s="141" t="s">
        <v>564</v>
      </c>
      <c r="F30" s="141"/>
      <c r="G30" s="141"/>
      <c r="H30" s="141"/>
      <c r="I30" s="141"/>
    </row>
    <row r="31" spans="1:9" x14ac:dyDescent="0.2">
      <c r="A31" s="109"/>
      <c r="B31" s="109"/>
      <c r="C31" s="109"/>
      <c r="D31" s="109"/>
      <c r="E31" s="109"/>
      <c r="F31" s="109"/>
      <c r="G31" s="109"/>
      <c r="H31" s="109"/>
      <c r="I31" s="109"/>
    </row>
    <row r="32" spans="1:9" ht="15" customHeight="1" x14ac:dyDescent="0.2">
      <c r="A32" s="242"/>
      <c r="B32" s="242"/>
      <c r="C32" s="122"/>
      <c r="D32" s="109"/>
      <c r="E32" s="142"/>
      <c r="F32" s="142"/>
      <c r="G32" s="142"/>
      <c r="H32" s="122"/>
      <c r="I32" s="109"/>
    </row>
    <row r="33" spans="1:9" ht="14.45" customHeight="1" x14ac:dyDescent="0.2">
      <c r="A33" s="243" t="s">
        <v>566</v>
      </c>
      <c r="B33" s="243"/>
      <c r="C33" s="122"/>
      <c r="D33" s="109"/>
      <c r="E33" s="227" t="s">
        <v>566</v>
      </c>
      <c r="F33" s="227"/>
      <c r="G33" s="227"/>
      <c r="H33" s="122"/>
      <c r="I33" s="109"/>
    </row>
    <row r="34" spans="1:9" x14ac:dyDescent="0.2">
      <c r="A34" s="109"/>
      <c r="B34" s="109"/>
      <c r="C34" s="109"/>
      <c r="D34" s="109"/>
      <c r="E34" s="109"/>
      <c r="F34" s="109"/>
      <c r="G34" s="109"/>
      <c r="H34" s="109"/>
      <c r="I34" s="109"/>
    </row>
    <row r="35" spans="1:9" x14ac:dyDescent="0.2">
      <c r="A35" s="109"/>
      <c r="B35" s="109"/>
      <c r="C35" s="109"/>
      <c r="D35" s="109"/>
      <c r="E35" s="109"/>
      <c r="F35" s="109"/>
      <c r="G35" s="109"/>
      <c r="H35" s="109"/>
      <c r="I35" s="109"/>
    </row>
    <row r="36" spans="1:9" x14ac:dyDescent="0.2">
      <c r="A36" s="236" t="s">
        <v>1036</v>
      </c>
      <c r="B36" s="236"/>
      <c r="C36" s="139" t="s">
        <v>552</v>
      </c>
      <c r="D36" s="143" t="s">
        <v>1035</v>
      </c>
      <c r="E36" s="236" t="s">
        <v>1036</v>
      </c>
      <c r="F36" s="236"/>
      <c r="G36" s="236"/>
      <c r="H36" s="139" t="s">
        <v>552</v>
      </c>
      <c r="I36" s="143" t="s">
        <v>1035</v>
      </c>
    </row>
    <row r="37" spans="1:9" x14ac:dyDescent="0.2">
      <c r="A37" s="237" t="s">
        <v>1037</v>
      </c>
      <c r="B37" s="237"/>
      <c r="C37" s="109"/>
      <c r="D37" s="109"/>
      <c r="E37" s="237" t="s">
        <v>1037</v>
      </c>
      <c r="F37" s="237"/>
      <c r="G37" s="237"/>
      <c r="H37" s="109"/>
      <c r="I37" s="109"/>
    </row>
  </sheetData>
  <sheetProtection algorithmName="SHA-512" hashValue="5CoAzRjD0TIIhDfYueK12eDxagll9EjGfCjnCn2jEFm0B2HuSIjIW+5wnqOmzuPid4hZIYhopUjrnfKYrnvIpw==" saltValue="CQFP6aTOoY+UdcMsFshHsQ==" spinCount="100000" sheet="1" objects="1" scenarios="1"/>
  <mergeCells count="27">
    <mergeCell ref="A36:B36"/>
    <mergeCell ref="E36:G36"/>
    <mergeCell ref="A37:B37"/>
    <mergeCell ref="E37:G37"/>
    <mergeCell ref="A1:I1"/>
    <mergeCell ref="B4:I4"/>
    <mergeCell ref="B3:I3"/>
    <mergeCell ref="E6:G6"/>
    <mergeCell ref="B6:D6"/>
    <mergeCell ref="H6:I6"/>
    <mergeCell ref="A32:B32"/>
    <mergeCell ref="A33:B33"/>
    <mergeCell ref="F16:I18"/>
    <mergeCell ref="F20:I22"/>
    <mergeCell ref="B25:D25"/>
    <mergeCell ref="E25:F25"/>
    <mergeCell ref="E33:G33"/>
    <mergeCell ref="H7:I7"/>
    <mergeCell ref="H8:I8"/>
    <mergeCell ref="A28:I28"/>
    <mergeCell ref="F7:G7"/>
    <mergeCell ref="A10:I10"/>
    <mergeCell ref="G25:I25"/>
    <mergeCell ref="B16:C16"/>
    <mergeCell ref="B19:C19"/>
    <mergeCell ref="B20:C20"/>
    <mergeCell ref="B22:C22"/>
  </mergeCells>
  <conditionalFormatting sqref="H8:H9 H11:H13">
    <cfRule type="expression" dxfId="2" priority="1">
      <formula>$H$7="Revised"</formula>
    </cfRule>
  </conditionalFormatting>
  <dataValidations count="4">
    <dataValidation type="list" allowBlank="1" showInputMessage="1" showErrorMessage="1" sqref="H7" xr:uid="{00000000-0002-0000-0000-000000000000}">
      <formula1>"Original, Revised"</formula1>
    </dataValidation>
    <dataValidation type="list" allowBlank="1" showInputMessage="1" showErrorMessage="1" sqref="B25" xr:uid="{00000000-0002-0000-0000-000002000000}">
      <formula1>"Low and Moderate Income, Slum and Blight, Imminent Threat"</formula1>
    </dataValidation>
    <dataValidation type="list" allowBlank="1" showInputMessage="1" showErrorMessage="1" sqref="G25:I25" xr:uid="{00000000-0002-0000-0000-000003000000}">
      <formula1>"Single Jurisdiction, Multi-jurisdiction (one county), Multi-jurisdiction (more than one county)"</formula1>
    </dataValidation>
    <dataValidation type="list" allowBlank="1" showInputMessage="1" showErrorMessage="1" sqref="B6:D6" xr:uid="{86ABD6E8-0553-4327-A54D-82C155FF3975}">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workbookViewId="0">
      <selection activeCell="K16" sqref="K16"/>
    </sheetView>
  </sheetViews>
  <sheetFormatPr defaultColWidth="8.85546875" defaultRowHeight="12.75" x14ac:dyDescent="0.2"/>
  <cols>
    <col min="1" max="1" width="9" style="109" customWidth="1"/>
    <col min="2" max="2" width="2.28515625" style="109" customWidth="1"/>
    <col min="3" max="3" width="28.85546875" style="109" customWidth="1"/>
    <col min="4" max="4" width="2.28515625" style="109" customWidth="1"/>
    <col min="5" max="5" width="12.140625" style="123" bestFit="1" customWidth="1"/>
    <col min="6" max="6" width="2.28515625" style="109" customWidth="1"/>
    <col min="7" max="7" width="10.140625" style="123" bestFit="1" customWidth="1"/>
    <col min="8" max="8" width="2.28515625" style="109" customWidth="1"/>
    <col min="9" max="9" width="11.28515625" style="119" bestFit="1" customWidth="1"/>
    <col min="10" max="10" width="2.28515625" style="109" customWidth="1"/>
    <col min="11" max="11" width="7.7109375" style="119" bestFit="1" customWidth="1"/>
    <col min="12" max="16384" width="8.85546875" style="109"/>
  </cols>
  <sheetData>
    <row r="1" spans="1:12" ht="14.45" customHeight="1" x14ac:dyDescent="0.25">
      <c r="A1" s="254" t="s">
        <v>448</v>
      </c>
      <c r="B1" s="254"/>
      <c r="C1" s="254"/>
      <c r="D1" s="254"/>
      <c r="E1" s="254"/>
      <c r="F1" s="254"/>
      <c r="G1" s="254"/>
      <c r="H1" s="254"/>
      <c r="I1" s="254"/>
      <c r="J1" s="254"/>
      <c r="K1" s="254"/>
    </row>
    <row r="3" spans="1:12" ht="30.6" customHeight="1" x14ac:dyDescent="0.2">
      <c r="A3" s="230" t="s">
        <v>472</v>
      </c>
      <c r="B3" s="230"/>
      <c r="C3" s="230"/>
      <c r="D3" s="230"/>
      <c r="E3" s="230"/>
      <c r="F3" s="230"/>
      <c r="G3" s="230"/>
      <c r="H3" s="230"/>
      <c r="I3" s="230"/>
      <c r="J3" s="230"/>
      <c r="K3" s="230"/>
    </row>
    <row r="4" spans="1:12" ht="13.9" customHeight="1" x14ac:dyDescent="0.2">
      <c r="A4" s="134"/>
      <c r="B4" s="134"/>
      <c r="C4" s="134"/>
      <c r="D4" s="134"/>
      <c r="E4" s="134"/>
      <c r="F4" s="134"/>
      <c r="G4" s="134"/>
      <c r="H4" s="134"/>
      <c r="I4" s="134"/>
      <c r="J4" s="134"/>
      <c r="K4" s="134"/>
    </row>
    <row r="5" spans="1:12" ht="41.45" customHeight="1" x14ac:dyDescent="0.2">
      <c r="A5" s="230" t="s">
        <v>1032</v>
      </c>
      <c r="B5" s="230"/>
      <c r="C5" s="230"/>
      <c r="D5" s="230"/>
      <c r="E5" s="230"/>
      <c r="F5" s="230"/>
      <c r="G5" s="230"/>
      <c r="H5" s="230"/>
      <c r="I5" s="230"/>
      <c r="J5" s="230"/>
      <c r="K5" s="230"/>
    </row>
    <row r="6" spans="1:12" ht="13.9" customHeight="1" x14ac:dyDescent="0.2">
      <c r="A6" s="135"/>
      <c r="B6" s="135"/>
      <c r="C6" s="135"/>
      <c r="D6" s="135"/>
      <c r="E6" s="135"/>
      <c r="F6" s="135"/>
      <c r="G6" s="135"/>
      <c r="H6" s="135"/>
      <c r="I6" s="135"/>
      <c r="J6" s="135"/>
      <c r="K6" s="135"/>
    </row>
    <row r="7" spans="1:12" ht="13.9" customHeight="1" x14ac:dyDescent="0.2">
      <c r="A7" s="230" t="s">
        <v>1033</v>
      </c>
      <c r="B7" s="230"/>
      <c r="C7" s="230"/>
      <c r="D7" s="230"/>
      <c r="E7" s="230"/>
      <c r="F7" s="230"/>
      <c r="G7" s="230"/>
      <c r="H7" s="230"/>
      <c r="I7" s="230"/>
      <c r="J7" s="230"/>
      <c r="K7" s="230"/>
    </row>
    <row r="8" spans="1:12" ht="13.9" customHeight="1" x14ac:dyDescent="0.2">
      <c r="A8" s="134"/>
      <c r="B8" s="134"/>
      <c r="C8" s="134"/>
      <c r="D8" s="134"/>
      <c r="E8" s="134"/>
      <c r="F8" s="134"/>
      <c r="G8" s="134"/>
      <c r="H8" s="134"/>
      <c r="I8" s="134"/>
      <c r="J8" s="134"/>
      <c r="K8" s="134"/>
    </row>
    <row r="9" spans="1:12" ht="40.9" customHeight="1" x14ac:dyDescent="0.2">
      <c r="A9" s="110" t="s">
        <v>471</v>
      </c>
      <c r="B9" s="111"/>
      <c r="C9" s="110" t="s">
        <v>0</v>
      </c>
      <c r="D9" s="110"/>
      <c r="E9" s="112" t="s">
        <v>449</v>
      </c>
      <c r="F9" s="110"/>
      <c r="G9" s="112" t="s">
        <v>450</v>
      </c>
      <c r="H9" s="110"/>
      <c r="I9" s="113" t="s">
        <v>1</v>
      </c>
      <c r="J9" s="110"/>
      <c r="K9" s="113" t="s">
        <v>2</v>
      </c>
    </row>
    <row r="10" spans="1:12" ht="30" customHeight="1" x14ac:dyDescent="0.2">
      <c r="A10" s="124"/>
      <c r="C10" s="9"/>
      <c r="E10" s="10"/>
      <c r="G10" s="10"/>
      <c r="I10" s="114" t="str">
        <f>IF($E$16=0," ",E10/$E$16)</f>
        <v xml:space="preserve"> </v>
      </c>
      <c r="K10" s="163">
        <f>IF(ISBLANK(C10),0,IF(COUNTIF(LMI!$A$2:$A$441,C10),INDEX(LMI!$F$2:$F$441,MATCH(C10,LMI!$A$2:$A$441,)),"No Match"))</f>
        <v>0</v>
      </c>
      <c r="L10" s="155" t="str">
        <f t="shared" ref="L10:L15" si="0">IF(AND(A10="Census",K10&lt;0.51),"&lt;&lt;&lt; Cannot use Census. LMI percentage is less than 51%","")</f>
        <v/>
      </c>
    </row>
    <row r="11" spans="1:12" ht="30" customHeight="1" x14ac:dyDescent="0.2">
      <c r="A11" s="124"/>
      <c r="C11" s="9"/>
      <c r="E11" s="10"/>
      <c r="G11" s="10"/>
      <c r="I11" s="114" t="str">
        <f t="shared" ref="I11:I16" si="1">IF($E$16=0," ",E11/$E$16)</f>
        <v xml:space="preserve"> </v>
      </c>
      <c r="K11" s="163">
        <f>IF(ISBLANK(C11),0,IF(COUNTIF(LMI!$A$2:$A$441,C11),INDEX(LMI!$F$2:$F$441,MATCH(C11,LMI!$A$2:$A$441,)),"No Match"))</f>
        <v>0</v>
      </c>
      <c r="L11" s="155" t="str">
        <f t="shared" si="0"/>
        <v/>
      </c>
    </row>
    <row r="12" spans="1:12" ht="30" customHeight="1" x14ac:dyDescent="0.2">
      <c r="A12" s="124"/>
      <c r="C12" s="9"/>
      <c r="E12" s="10"/>
      <c r="G12" s="10"/>
      <c r="I12" s="114" t="str">
        <f t="shared" si="1"/>
        <v xml:space="preserve"> </v>
      </c>
      <c r="K12" s="163">
        <f>IF(ISBLANK(C12),0,IF(COUNTIF(LMI!$A$2:$A$441,C12),INDEX(LMI!$F$2:$F$441,MATCH(C12,LMI!$A$2:$A$441,)),"No Match"))</f>
        <v>0</v>
      </c>
      <c r="L12" s="155" t="str">
        <f t="shared" si="0"/>
        <v/>
      </c>
    </row>
    <row r="13" spans="1:12" ht="30" customHeight="1" x14ac:dyDescent="0.2">
      <c r="A13" s="124"/>
      <c r="C13" s="9"/>
      <c r="E13" s="10"/>
      <c r="G13" s="10"/>
      <c r="I13" s="114" t="str">
        <f t="shared" si="1"/>
        <v xml:space="preserve"> </v>
      </c>
      <c r="K13" s="163">
        <f>IF(ISBLANK(C13),0,IF(COUNTIF(LMI!$A$2:$A$441,C13),INDEX(LMI!$F$2:$F$441,MATCH(C13,LMI!$A$2:$A$441,)),"No Match"))</f>
        <v>0</v>
      </c>
      <c r="L13" s="155" t="str">
        <f t="shared" si="0"/>
        <v/>
      </c>
    </row>
    <row r="14" spans="1:12" ht="30" customHeight="1" x14ac:dyDescent="0.2">
      <c r="A14" s="124"/>
      <c r="C14" s="9"/>
      <c r="E14" s="10"/>
      <c r="G14" s="10"/>
      <c r="I14" s="114" t="str">
        <f t="shared" si="1"/>
        <v xml:space="preserve"> </v>
      </c>
      <c r="K14" s="163">
        <f>IF(ISBLANK(C14),0,IF(COUNTIF(LMI!$A$2:$A$441,C14),INDEX(LMI!$F$2:$F$441,MATCH(C14,LMI!$A$2:$A$441,)),"No Match"))</f>
        <v>0</v>
      </c>
      <c r="L14" s="155" t="str">
        <f t="shared" si="0"/>
        <v/>
      </c>
    </row>
    <row r="15" spans="1:12" ht="30" customHeight="1" x14ac:dyDescent="0.2">
      <c r="A15" s="124"/>
      <c r="C15" s="9"/>
      <c r="E15" s="10"/>
      <c r="G15" s="10"/>
      <c r="I15" s="114" t="str">
        <f t="shared" si="1"/>
        <v xml:space="preserve"> </v>
      </c>
      <c r="K15" s="163">
        <f>IF(ISBLANK(C15),0,IF(COUNTIF(LMI!$A$2:$A$441,C15),INDEX(LMI!$F$2:$F$441,MATCH(C15,LMI!$A$2:$A$441,)),"No Match"))</f>
        <v>0</v>
      </c>
      <c r="L15" s="155" t="str">
        <f t="shared" si="0"/>
        <v/>
      </c>
    </row>
    <row r="16" spans="1:12" ht="30" customHeight="1" x14ac:dyDescent="0.2">
      <c r="C16" s="115" t="s">
        <v>447</v>
      </c>
      <c r="E16" s="116">
        <f>SUM(E10:E15)</f>
        <v>0</v>
      </c>
      <c r="G16" s="116">
        <f>SUM(G10:G15)</f>
        <v>0</v>
      </c>
      <c r="I16" s="114" t="str">
        <f t="shared" si="1"/>
        <v xml:space="preserve"> </v>
      </c>
      <c r="K16" s="137">
        <f>IF(E10+E11+E12+E13+E14+E15=0,0,(I10*K10)+(I11*K11)+(I12*K12)+(I13*K13)+(I14*K14)+(I15*K15))</f>
        <v>0</v>
      </c>
    </row>
    <row r="18" spans="1:11" ht="30" customHeight="1" x14ac:dyDescent="0.2">
      <c r="A18" s="230" t="s">
        <v>451</v>
      </c>
      <c r="B18" s="230"/>
      <c r="C18" s="230"/>
      <c r="D18" s="230"/>
      <c r="E18" s="230"/>
      <c r="F18" s="230"/>
      <c r="G18" s="230"/>
      <c r="H18" s="230"/>
      <c r="I18" s="230"/>
      <c r="J18" s="230"/>
      <c r="K18" s="230"/>
    </row>
    <row r="19" spans="1:11" ht="45" customHeight="1" x14ac:dyDescent="0.2">
      <c r="A19" s="230" t="s">
        <v>452</v>
      </c>
      <c r="B19" s="230"/>
      <c r="C19" s="230"/>
      <c r="D19" s="230"/>
      <c r="E19" s="230"/>
      <c r="F19" s="230"/>
      <c r="G19" s="230"/>
      <c r="H19" s="230"/>
      <c r="I19" s="230"/>
      <c r="J19" s="230"/>
      <c r="K19" s="230"/>
    </row>
    <row r="21" spans="1:11" x14ac:dyDescent="0.2">
      <c r="A21" s="255"/>
      <c r="B21" s="256"/>
      <c r="C21" s="256"/>
      <c r="D21" s="256"/>
      <c r="E21" s="256"/>
      <c r="F21" s="256"/>
      <c r="G21" s="256"/>
      <c r="H21" s="256"/>
      <c r="I21" s="256"/>
      <c r="J21" s="256"/>
      <c r="K21" s="257"/>
    </row>
    <row r="22" spans="1:11" x14ac:dyDescent="0.2">
      <c r="A22" s="258"/>
      <c r="B22" s="259"/>
      <c r="C22" s="259"/>
      <c r="D22" s="259"/>
      <c r="E22" s="259"/>
      <c r="F22" s="259"/>
      <c r="G22" s="259"/>
      <c r="H22" s="259"/>
      <c r="I22" s="259"/>
      <c r="J22" s="259"/>
      <c r="K22" s="260"/>
    </row>
    <row r="23" spans="1:11" x14ac:dyDescent="0.2">
      <c r="A23" s="258"/>
      <c r="B23" s="259"/>
      <c r="C23" s="259"/>
      <c r="D23" s="259"/>
      <c r="E23" s="259"/>
      <c r="F23" s="259"/>
      <c r="G23" s="259"/>
      <c r="H23" s="259"/>
      <c r="I23" s="259"/>
      <c r="J23" s="259"/>
      <c r="K23" s="260"/>
    </row>
    <row r="24" spans="1:11" x14ac:dyDescent="0.2">
      <c r="A24" s="261"/>
      <c r="B24" s="262"/>
      <c r="C24" s="262"/>
      <c r="D24" s="262"/>
      <c r="E24" s="262"/>
      <c r="F24" s="262"/>
      <c r="G24" s="262"/>
      <c r="H24" s="262"/>
      <c r="I24" s="262"/>
      <c r="J24" s="262"/>
      <c r="K24" s="263"/>
    </row>
    <row r="26" spans="1:11" x14ac:dyDescent="0.2">
      <c r="A26" s="117" t="s">
        <v>570</v>
      </c>
      <c r="B26" s="117"/>
      <c r="E26" s="118"/>
      <c r="F26" s="118"/>
      <c r="G26" s="109"/>
    </row>
    <row r="27" spans="1:11" ht="15" customHeight="1" x14ac:dyDescent="0.2">
      <c r="C27" s="120" t="s">
        <v>571</v>
      </c>
      <c r="D27" s="265"/>
      <c r="E27" s="265"/>
      <c r="F27" s="118"/>
      <c r="G27" s="109"/>
    </row>
    <row r="28" spans="1:11" x14ac:dyDescent="0.2">
      <c r="E28" s="109"/>
      <c r="G28" s="109"/>
    </row>
    <row r="29" spans="1:11" x14ac:dyDescent="0.2">
      <c r="A29" s="266" t="s">
        <v>573</v>
      </c>
      <c r="B29" s="266"/>
      <c r="C29" s="121" t="str">
        <f>IF(D27=0,"",'Title Page'!B19/D27)</f>
        <v/>
      </c>
      <c r="D29" s="122"/>
      <c r="E29" s="266" t="s">
        <v>572</v>
      </c>
      <c r="F29" s="266"/>
      <c r="G29" s="266"/>
      <c r="H29" s="264" t="str">
        <f>IF(K16=0,"",IF(D27=0,"",'Title Page'!B19/(D27*K16)))</f>
        <v/>
      </c>
      <c r="I29" s="264"/>
      <c r="J29" s="264"/>
      <c r="K29" s="264"/>
    </row>
    <row r="32" spans="1:11" x14ac:dyDescent="0.2">
      <c r="A32" s="253" t="s">
        <v>1031</v>
      </c>
      <c r="B32" s="253"/>
      <c r="C32" s="133" t="str">
        <f>IF('Rate Factor'!J15=0,"",'Rate Factor'!J15)</f>
        <v/>
      </c>
    </row>
  </sheetData>
  <sheetProtection algorithmName="SHA-512" hashValue="QYSHxpNQwlZf/30BKMAfpY45vpH0rULhPtntj+Wiwb+0ZMAsVeuVWdoVvRy3E0/nn9Dg+mh6tj6xnZxnN9/7Mg==" saltValue="1FUwFDSjSvFPjizLTFSoZg=="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O47"/>
  <sheetViews>
    <sheetView showGridLines="0" workbookViewId="0">
      <selection activeCell="D14" sqref="D14"/>
    </sheetView>
  </sheetViews>
  <sheetFormatPr defaultColWidth="8.85546875" defaultRowHeight="12.75" x14ac:dyDescent="0.2"/>
  <cols>
    <col min="1" max="1" width="4.28515625" style="8" customWidth="1"/>
    <col min="2" max="2" width="9.5703125" style="8" customWidth="1"/>
    <col min="3" max="3" width="3.85546875" style="8" customWidth="1"/>
    <col min="4" max="4" width="8.85546875" style="8"/>
    <col min="5" max="5" width="5" style="8" customWidth="1"/>
    <col min="6" max="6" width="12.28515625" style="8" customWidth="1"/>
    <col min="7" max="7" width="3.28515625" style="8" customWidth="1"/>
    <col min="8" max="8" width="11.28515625" style="8" customWidth="1"/>
    <col min="9" max="9" width="3.7109375" style="8" customWidth="1"/>
    <col min="10" max="16384" width="8.85546875" style="8"/>
  </cols>
  <sheetData>
    <row r="1" spans="1:15" ht="15.75" x14ac:dyDescent="0.25">
      <c r="A1" s="267" t="s">
        <v>453</v>
      </c>
      <c r="B1" s="267"/>
      <c r="C1" s="267"/>
      <c r="D1" s="267"/>
      <c r="E1" s="267"/>
      <c r="F1" s="267"/>
      <c r="G1" s="267"/>
      <c r="H1" s="267"/>
      <c r="I1" s="267"/>
      <c r="J1" s="267"/>
      <c r="M1" s="138"/>
    </row>
    <row r="2" spans="1:15" x14ac:dyDescent="0.2"/>
    <row r="3" spans="1:15" x14ac:dyDescent="0.2">
      <c r="B3" s="231" t="s">
        <v>1328</v>
      </c>
      <c r="C3" s="231"/>
      <c r="D3" s="231"/>
      <c r="E3" s="231"/>
      <c r="F3" s="231"/>
      <c r="G3" s="231"/>
      <c r="H3" s="162"/>
    </row>
    <row r="4" spans="1:15" x14ac:dyDescent="0.2">
      <c r="B4" s="161"/>
      <c r="C4" s="161"/>
      <c r="D4" s="161"/>
      <c r="E4" s="161"/>
      <c r="F4" s="161"/>
      <c r="G4" s="161"/>
    </row>
    <row r="5" spans="1:15" x14ac:dyDescent="0.2">
      <c r="B5" s="231" t="s">
        <v>1329</v>
      </c>
      <c r="C5" s="231"/>
      <c r="D5" s="231"/>
      <c r="E5" s="231"/>
      <c r="F5" s="231"/>
      <c r="G5" s="231"/>
      <c r="H5" s="162"/>
    </row>
    <row r="6" spans="1:15" x14ac:dyDescent="0.2">
      <c r="B6" s="161"/>
      <c r="C6" s="161"/>
      <c r="D6" s="161"/>
      <c r="E6" s="161"/>
      <c r="F6" s="161"/>
      <c r="G6" s="161"/>
    </row>
    <row r="7" spans="1:15" x14ac:dyDescent="0.2">
      <c r="B7" s="231" t="s">
        <v>1330</v>
      </c>
      <c r="C7" s="231"/>
      <c r="D7" s="231"/>
      <c r="E7" s="231"/>
      <c r="F7" s="231"/>
      <c r="G7" s="231"/>
      <c r="H7" s="162"/>
    </row>
    <row r="8" spans="1:15" ht="12.75" customHeight="1" x14ac:dyDescent="0.2"/>
    <row r="9" spans="1:15" x14ac:dyDescent="0.2">
      <c r="C9" s="269" t="s">
        <v>1355</v>
      </c>
      <c r="D9" s="269"/>
      <c r="E9" s="269"/>
      <c r="F9" s="269"/>
      <c r="G9" s="271" t="s">
        <v>1356</v>
      </c>
      <c r="H9" s="271"/>
    </row>
    <row r="10" spans="1:15" x14ac:dyDescent="0.2">
      <c r="C10" s="269"/>
      <c r="D10" s="269"/>
      <c r="E10" s="269"/>
      <c r="F10" s="269"/>
      <c r="G10" s="271" t="s">
        <v>1357</v>
      </c>
      <c r="H10" s="271"/>
    </row>
    <row r="11" spans="1:15" s="14" customFormat="1" ht="38.25" x14ac:dyDescent="0.2">
      <c r="A11" s="270" t="s">
        <v>454</v>
      </c>
      <c r="B11" s="270"/>
      <c r="C11" s="270"/>
      <c r="D11" s="270"/>
      <c r="E11" s="16"/>
      <c r="F11" s="16" t="s">
        <v>458</v>
      </c>
      <c r="G11" s="16"/>
      <c r="H11" s="16" t="s">
        <v>459</v>
      </c>
      <c r="I11" s="28"/>
      <c r="J11" s="28" t="s">
        <v>465</v>
      </c>
      <c r="K11" s="28"/>
      <c r="L11" s="150"/>
      <c r="M11" s="28"/>
      <c r="N11" s="125"/>
    </row>
    <row r="12" spans="1:15" s="14" customFormat="1" x14ac:dyDescent="0.2">
      <c r="A12" s="17"/>
      <c r="B12" s="17"/>
      <c r="C12" s="17"/>
      <c r="D12" s="17"/>
      <c r="E12" s="17"/>
      <c r="F12" s="17"/>
      <c r="G12" s="17"/>
      <c r="H12" s="17"/>
      <c r="I12" s="28"/>
      <c r="J12" s="28" t="str">
        <f>IF(Beneficiary!C10="","",Beneficiary!C10)</f>
        <v/>
      </c>
      <c r="K12" s="28"/>
      <c r="L12" s="28"/>
      <c r="M12" s="28"/>
      <c r="N12" s="126"/>
      <c r="O12" s="125"/>
    </row>
    <row r="13" spans="1:15" x14ac:dyDescent="0.2">
      <c r="A13" s="8">
        <v>1</v>
      </c>
      <c r="B13" s="8" t="s">
        <v>455</v>
      </c>
      <c r="D13" s="13" t="str">
        <f>IF($J$12="","",14580)</f>
        <v/>
      </c>
      <c r="F13" s="170"/>
      <c r="H13" s="15">
        <f>F13</f>
        <v>0</v>
      </c>
      <c r="I13" s="23">
        <v>36</v>
      </c>
      <c r="J13" s="23">
        <f ca="1">INDIRECT("H"&amp;I13)</f>
        <v>0</v>
      </c>
      <c r="K13" s="23"/>
      <c r="L13" s="23"/>
      <c r="M13" s="23"/>
      <c r="N13" s="127"/>
      <c r="O13" s="29"/>
    </row>
    <row r="14" spans="1:15" x14ac:dyDescent="0.2">
      <c r="A14" s="8">
        <v>2</v>
      </c>
      <c r="B14" s="13" t="str">
        <f t="shared" ref="B14:B36" si="0">IF($J$12="","",D13+1)</f>
        <v/>
      </c>
      <c r="C14" s="12" t="s">
        <v>457</v>
      </c>
      <c r="D14" s="13" t="str">
        <f>IF($J$12="","",ROUND(((((VLOOKUP($J$12,Locations!$A$2:$L$441,5)-$D$13)/8)*1)+$D$13)/10,0)*10)</f>
        <v/>
      </c>
      <c r="F14" s="170"/>
      <c r="H14" s="15">
        <f>H13+F14</f>
        <v>0</v>
      </c>
      <c r="I14" s="23">
        <f>I13-1</f>
        <v>35</v>
      </c>
      <c r="J14" s="23">
        <f t="shared" ref="J14:J36" ca="1" si="1">INDIRECT("H"&amp;I14)</f>
        <v>0</v>
      </c>
      <c r="K14" s="23"/>
      <c r="L14" s="23"/>
      <c r="M14" s="23"/>
      <c r="N14" s="127"/>
      <c r="O14" s="29"/>
    </row>
    <row r="15" spans="1:15" x14ac:dyDescent="0.2">
      <c r="A15" s="8">
        <v>3</v>
      </c>
      <c r="B15" s="13" t="str">
        <f t="shared" si="0"/>
        <v/>
      </c>
      <c r="C15" s="12" t="s">
        <v>457</v>
      </c>
      <c r="D15" s="13" t="str">
        <f>IF($J$12="","",ROUND(((((VLOOKUP($J$12,Locations!$A$2:$L$441,5)-$D$13)/8)*2)+$D$13)/10,0)*10)</f>
        <v/>
      </c>
      <c r="F15" s="170"/>
      <c r="H15" s="15">
        <f t="shared" ref="H15:H36" si="2">H14+F15</f>
        <v>0</v>
      </c>
      <c r="I15" s="23">
        <f t="shared" ref="I15:I36" si="3">I14-1</f>
        <v>34</v>
      </c>
      <c r="J15" s="23">
        <f t="shared" ca="1" si="1"/>
        <v>0</v>
      </c>
      <c r="K15" s="23"/>
      <c r="L15" s="23"/>
      <c r="M15" s="23"/>
      <c r="N15" s="127"/>
      <c r="O15" s="29"/>
    </row>
    <row r="16" spans="1:15" x14ac:dyDescent="0.2">
      <c r="A16" s="8">
        <v>4</v>
      </c>
      <c r="B16" s="13" t="str">
        <f t="shared" si="0"/>
        <v/>
      </c>
      <c r="C16" s="12" t="s">
        <v>457</v>
      </c>
      <c r="D16" s="13" t="str">
        <f>IF($J$12="","",ROUND(((((VLOOKUP($J$12,Locations!$A$2:$L$441,5)-$D$13)/8)*3)+$D$13)/10,0)*10)</f>
        <v/>
      </c>
      <c r="F16" s="170"/>
      <c r="H16" s="15">
        <f t="shared" si="2"/>
        <v>0</v>
      </c>
      <c r="I16" s="23">
        <f t="shared" si="3"/>
        <v>33</v>
      </c>
      <c r="J16" s="23">
        <f t="shared" ca="1" si="1"/>
        <v>0</v>
      </c>
      <c r="K16" s="23"/>
      <c r="L16" s="23"/>
      <c r="M16" s="23"/>
      <c r="N16" s="127"/>
      <c r="O16" s="29"/>
    </row>
    <row r="17" spans="1:15" x14ac:dyDescent="0.2">
      <c r="A17" s="8">
        <v>5</v>
      </c>
      <c r="B17" s="13" t="str">
        <f t="shared" si="0"/>
        <v/>
      </c>
      <c r="C17" s="12" t="s">
        <v>457</v>
      </c>
      <c r="D17" s="13" t="str">
        <f>IF($J$12="","",ROUND(((((VLOOKUP($J$12,Locations!$A$2:$L$441,5)-$D$13)/8)*4)+$D$13)/10,0)*10)</f>
        <v/>
      </c>
      <c r="F17" s="170"/>
      <c r="H17" s="15">
        <f t="shared" si="2"/>
        <v>0</v>
      </c>
      <c r="I17" s="23">
        <f t="shared" si="3"/>
        <v>32</v>
      </c>
      <c r="J17" s="23">
        <f t="shared" ca="1" si="1"/>
        <v>0</v>
      </c>
      <c r="K17" s="23"/>
      <c r="L17" s="23"/>
      <c r="M17" s="23"/>
      <c r="N17" s="127"/>
      <c r="O17" s="29"/>
    </row>
    <row r="18" spans="1:15" x14ac:dyDescent="0.2">
      <c r="A18" s="8">
        <v>6</v>
      </c>
      <c r="B18" s="13" t="str">
        <f t="shared" si="0"/>
        <v/>
      </c>
      <c r="C18" s="12" t="s">
        <v>457</v>
      </c>
      <c r="D18" s="13" t="str">
        <f>IF($J$12="","",ROUND(((((VLOOKUP($J$12,Locations!$A$2:$L$441,5)-$D$13)/8)*5)+$D$13)/10,0)*10)</f>
        <v/>
      </c>
      <c r="F18" s="170"/>
      <c r="H18" s="15">
        <f t="shared" si="2"/>
        <v>0</v>
      </c>
      <c r="I18" s="23">
        <f t="shared" si="3"/>
        <v>31</v>
      </c>
      <c r="J18" s="23">
        <f t="shared" ca="1" si="1"/>
        <v>0</v>
      </c>
      <c r="K18" s="23"/>
      <c r="L18" s="23"/>
      <c r="M18" s="23"/>
      <c r="N18" s="127"/>
      <c r="O18" s="29"/>
    </row>
    <row r="19" spans="1:15" x14ac:dyDescent="0.2">
      <c r="A19" s="8">
        <v>7</v>
      </c>
      <c r="B19" s="13" t="str">
        <f t="shared" si="0"/>
        <v/>
      </c>
      <c r="C19" s="12" t="s">
        <v>457</v>
      </c>
      <c r="D19" s="13" t="str">
        <f>IF($J$12="","",ROUND(((((VLOOKUP($J$12,Locations!$A$2:$L$441,5)-$D$13)/8)*6)+$D$13)/10,0)*10)</f>
        <v/>
      </c>
      <c r="F19" s="170"/>
      <c r="H19" s="15">
        <f t="shared" si="2"/>
        <v>0</v>
      </c>
      <c r="I19" s="23">
        <f t="shared" si="3"/>
        <v>30</v>
      </c>
      <c r="J19" s="23">
        <f t="shared" ca="1" si="1"/>
        <v>0</v>
      </c>
      <c r="K19" s="23"/>
      <c r="L19" s="23"/>
      <c r="M19" s="23" t="s">
        <v>463</v>
      </c>
      <c r="N19" s="127"/>
      <c r="O19" s="29"/>
    </row>
    <row r="20" spans="1:15" x14ac:dyDescent="0.2">
      <c r="A20" s="8">
        <v>8</v>
      </c>
      <c r="B20" s="13" t="str">
        <f t="shared" si="0"/>
        <v/>
      </c>
      <c r="C20" s="12" t="s">
        <v>457</v>
      </c>
      <c r="D20" s="13" t="str">
        <f>IF($J$12="","",ROUND(((((VLOOKUP($J$12,Locations!$A$2:$L$441,5)-$D$13)/8)*7)+$D$13)/10,0)*10)</f>
        <v/>
      </c>
      <c r="F20" s="170"/>
      <c r="H20" s="15">
        <f t="shared" si="2"/>
        <v>0</v>
      </c>
      <c r="I20" s="23">
        <f t="shared" si="3"/>
        <v>29</v>
      </c>
      <c r="J20" s="23">
        <f t="shared" ca="1" si="1"/>
        <v>0</v>
      </c>
      <c r="K20" s="23"/>
      <c r="L20" s="23" t="s">
        <v>461</v>
      </c>
      <c r="M20" s="23">
        <f>H36/2</f>
        <v>0</v>
      </c>
      <c r="N20" s="127"/>
      <c r="O20" s="29"/>
    </row>
    <row r="21" spans="1:15" x14ac:dyDescent="0.2">
      <c r="A21" s="8">
        <v>9</v>
      </c>
      <c r="B21" s="13" t="str">
        <f t="shared" si="0"/>
        <v/>
      </c>
      <c r="C21" s="12" t="s">
        <v>457</v>
      </c>
      <c r="D21" s="149" t="str">
        <f>IF($J$12="","",VLOOKUP($J$12,Locations!$A$2:$L$441,5))</f>
        <v/>
      </c>
      <c r="F21" s="170"/>
      <c r="H21" s="15">
        <f t="shared" si="2"/>
        <v>0</v>
      </c>
      <c r="I21" s="23">
        <f t="shared" si="3"/>
        <v>28</v>
      </c>
      <c r="J21" s="23">
        <f t="shared" ca="1" si="1"/>
        <v>0</v>
      </c>
      <c r="K21" s="23"/>
      <c r="L21" s="23" t="s">
        <v>462</v>
      </c>
      <c r="M21" s="23" t="str">
        <f>IF(M20&lt;=F13," ",(INDEX(H13:H36,MATCH(M20,H13:H36,1))))</f>
        <v xml:space="preserve"> </v>
      </c>
      <c r="N21" s="127"/>
      <c r="O21" s="29"/>
    </row>
    <row r="22" spans="1:15" x14ac:dyDescent="0.2">
      <c r="A22" s="8">
        <v>10</v>
      </c>
      <c r="B22" s="13" t="str">
        <f t="shared" si="0"/>
        <v/>
      </c>
      <c r="C22" s="12" t="s">
        <v>457</v>
      </c>
      <c r="D22" s="149" t="str">
        <f>IF($J$12="","",((VLOOKUP($J$12,Locations!$A$2:$L$441,6)-D21)/2)+D21)</f>
        <v/>
      </c>
      <c r="F22" s="170"/>
      <c r="H22" s="15">
        <f t="shared" si="2"/>
        <v>0</v>
      </c>
      <c r="I22" s="23">
        <f t="shared" si="3"/>
        <v>27</v>
      </c>
      <c r="J22" s="23">
        <f t="shared" ca="1" si="1"/>
        <v>0</v>
      </c>
      <c r="K22" s="23"/>
      <c r="L22" s="23" t="s">
        <v>464</v>
      </c>
      <c r="M22" s="23">
        <f ca="1">(INDEX(J13:J36,MATCH(M20,J13:J36,-1)))</f>
        <v>0</v>
      </c>
      <c r="N22" s="127"/>
      <c r="O22" s="29"/>
    </row>
    <row r="23" spans="1:15" x14ac:dyDescent="0.2">
      <c r="A23" s="8">
        <v>11</v>
      </c>
      <c r="B23" s="13" t="str">
        <f t="shared" si="0"/>
        <v/>
      </c>
      <c r="C23" s="12" t="s">
        <v>457</v>
      </c>
      <c r="D23" s="149" t="str">
        <f>IF($J$12="","",VLOOKUP($J$12,Locations!$A$2:$L$441,6))</f>
        <v/>
      </c>
      <c r="F23" s="170"/>
      <c r="H23" s="15">
        <f t="shared" si="2"/>
        <v>0</v>
      </c>
      <c r="I23" s="23">
        <f t="shared" si="3"/>
        <v>26</v>
      </c>
      <c r="J23" s="23">
        <f t="shared" ca="1" si="1"/>
        <v>0</v>
      </c>
      <c r="K23" s="23"/>
      <c r="L23" s="23"/>
      <c r="M23" s="23"/>
      <c r="N23" s="127"/>
      <c r="O23" s="29"/>
    </row>
    <row r="24" spans="1:15" x14ac:dyDescent="0.2">
      <c r="A24" s="8">
        <v>12</v>
      </c>
      <c r="B24" s="13" t="str">
        <f t="shared" si="0"/>
        <v/>
      </c>
      <c r="C24" s="12" t="s">
        <v>457</v>
      </c>
      <c r="D24" s="149" t="str">
        <f>IF($J$12="","",((VLOOKUP($J$12,Locations!$A$2:$L$441,7)-D23)/2)+D23)</f>
        <v/>
      </c>
      <c r="F24" s="170"/>
      <c r="H24" s="15">
        <f t="shared" si="2"/>
        <v>0</v>
      </c>
      <c r="I24" s="23">
        <f t="shared" si="3"/>
        <v>25</v>
      </c>
      <c r="J24" s="23">
        <f t="shared" ca="1" si="1"/>
        <v>0</v>
      </c>
      <c r="K24" s="23"/>
      <c r="L24" s="23"/>
      <c r="M24" s="23"/>
      <c r="N24" s="127"/>
      <c r="O24" s="29"/>
    </row>
    <row r="25" spans="1:15" x14ac:dyDescent="0.2">
      <c r="A25" s="8">
        <v>13</v>
      </c>
      <c r="B25" s="13" t="str">
        <f t="shared" si="0"/>
        <v/>
      </c>
      <c r="C25" s="12" t="s">
        <v>457</v>
      </c>
      <c r="D25" s="149" t="str">
        <f>IF($J$12="","",VLOOKUP($J$12,Locations!$A$2:$L$441,7))</f>
        <v/>
      </c>
      <c r="F25" s="170"/>
      <c r="H25" s="15">
        <f t="shared" si="2"/>
        <v>0</v>
      </c>
      <c r="I25" s="23">
        <f t="shared" si="3"/>
        <v>24</v>
      </c>
      <c r="J25" s="23">
        <f t="shared" ca="1" si="1"/>
        <v>0</v>
      </c>
      <c r="K25" s="23"/>
      <c r="L25" s="23"/>
      <c r="M25" s="23"/>
      <c r="N25" s="127"/>
      <c r="O25" s="29"/>
    </row>
    <row r="26" spans="1:15" x14ac:dyDescent="0.2">
      <c r="A26" s="8">
        <v>14</v>
      </c>
      <c r="B26" s="13" t="str">
        <f t="shared" si="0"/>
        <v/>
      </c>
      <c r="C26" s="12" t="s">
        <v>457</v>
      </c>
      <c r="D26" s="149" t="str">
        <f>IF($J$12="","",((VLOOKUP($J$12,Locations!$A$2:$L$441,8)-D25)/2)+D25)</f>
        <v/>
      </c>
      <c r="F26" s="170"/>
      <c r="H26" s="15">
        <f t="shared" si="2"/>
        <v>0</v>
      </c>
      <c r="I26" s="23">
        <f t="shared" si="3"/>
        <v>23</v>
      </c>
      <c r="J26" s="23">
        <f t="shared" ca="1" si="1"/>
        <v>0</v>
      </c>
      <c r="K26" s="23"/>
      <c r="L26" s="23"/>
      <c r="M26" s="23"/>
      <c r="N26" s="127"/>
      <c r="O26" s="29"/>
    </row>
    <row r="27" spans="1:15" x14ac:dyDescent="0.2">
      <c r="A27" s="8">
        <v>15</v>
      </c>
      <c r="B27" s="13" t="str">
        <f t="shared" si="0"/>
        <v/>
      </c>
      <c r="C27" s="12" t="s">
        <v>457</v>
      </c>
      <c r="D27" s="149" t="str">
        <f>IF($J$12="","",VLOOKUP($J$12,Locations!$A$2:$L$441,8))</f>
        <v/>
      </c>
      <c r="F27" s="170"/>
      <c r="H27" s="15">
        <f t="shared" si="2"/>
        <v>0</v>
      </c>
      <c r="I27" s="23">
        <f t="shared" si="3"/>
        <v>22</v>
      </c>
      <c r="J27" s="23">
        <f t="shared" ca="1" si="1"/>
        <v>0</v>
      </c>
      <c r="K27" s="23"/>
      <c r="L27" s="23"/>
      <c r="M27" s="23"/>
      <c r="N27" s="127"/>
      <c r="O27" s="29"/>
    </row>
    <row r="28" spans="1:15" x14ac:dyDescent="0.2">
      <c r="A28" s="8">
        <v>16</v>
      </c>
      <c r="B28" s="13" t="str">
        <f t="shared" si="0"/>
        <v/>
      </c>
      <c r="C28" s="12" t="s">
        <v>457</v>
      </c>
      <c r="D28" s="149" t="str">
        <f>IF($J$12="","",((VLOOKUP($J$12,Locations!$A$2:$L$441,9)-D27)/2)+D27)</f>
        <v/>
      </c>
      <c r="F28" s="170"/>
      <c r="H28" s="15">
        <f t="shared" si="2"/>
        <v>0</v>
      </c>
      <c r="I28" s="23">
        <f t="shared" si="3"/>
        <v>21</v>
      </c>
      <c r="J28" s="23">
        <f t="shared" ca="1" si="1"/>
        <v>0</v>
      </c>
      <c r="K28" s="23"/>
      <c r="L28" s="23"/>
      <c r="M28" s="23"/>
      <c r="N28" s="127"/>
      <c r="O28" s="29"/>
    </row>
    <row r="29" spans="1:15" x14ac:dyDescent="0.2">
      <c r="A29" s="8">
        <v>17</v>
      </c>
      <c r="B29" s="13" t="str">
        <f t="shared" si="0"/>
        <v/>
      </c>
      <c r="C29" s="12" t="s">
        <v>457</v>
      </c>
      <c r="D29" s="149" t="str">
        <f>IF($J$12="","",VLOOKUP($J$12,Locations!$A$2:$L$441,9))</f>
        <v/>
      </c>
      <c r="F29" s="170"/>
      <c r="H29" s="15">
        <f t="shared" si="2"/>
        <v>0</v>
      </c>
      <c r="I29" s="23">
        <f t="shared" si="3"/>
        <v>20</v>
      </c>
      <c r="J29" s="23">
        <f t="shared" ca="1" si="1"/>
        <v>0</v>
      </c>
      <c r="K29" s="23"/>
      <c r="L29" s="23"/>
      <c r="M29" s="23"/>
      <c r="N29" s="127"/>
      <c r="O29" s="29"/>
    </row>
    <row r="30" spans="1:15" x14ac:dyDescent="0.2">
      <c r="A30" s="8">
        <v>18</v>
      </c>
      <c r="B30" s="13" t="str">
        <f t="shared" si="0"/>
        <v/>
      </c>
      <c r="C30" s="12" t="s">
        <v>457</v>
      </c>
      <c r="D30" s="149" t="str">
        <f>IF($J$12="","",((VLOOKUP($J$12,Locations!$A$2:$L$441,10)-D29)/2)+D29)</f>
        <v/>
      </c>
      <c r="F30" s="170"/>
      <c r="H30" s="15">
        <f t="shared" si="2"/>
        <v>0</v>
      </c>
      <c r="I30" s="23">
        <f t="shared" si="3"/>
        <v>19</v>
      </c>
      <c r="J30" s="23">
        <f t="shared" ca="1" si="1"/>
        <v>0</v>
      </c>
      <c r="K30" s="23"/>
      <c r="L30" s="23"/>
      <c r="M30" s="23"/>
      <c r="N30" s="127"/>
      <c r="O30" s="29"/>
    </row>
    <row r="31" spans="1:15" x14ac:dyDescent="0.2">
      <c r="A31" s="8">
        <v>19</v>
      </c>
      <c r="B31" s="13" t="str">
        <f t="shared" si="0"/>
        <v/>
      </c>
      <c r="C31" s="12" t="s">
        <v>457</v>
      </c>
      <c r="D31" s="149" t="str">
        <f>IF($J$12="","",VLOOKUP($J$12,Locations!$A$2:$L$441,10))</f>
        <v/>
      </c>
      <c r="F31" s="170"/>
      <c r="H31" s="15">
        <f t="shared" si="2"/>
        <v>0</v>
      </c>
      <c r="I31" s="23">
        <f t="shared" si="3"/>
        <v>18</v>
      </c>
      <c r="J31" s="23">
        <f t="shared" ca="1" si="1"/>
        <v>0</v>
      </c>
      <c r="K31" s="23"/>
      <c r="L31" s="23"/>
      <c r="M31" s="23"/>
      <c r="N31" s="127"/>
      <c r="O31" s="29"/>
    </row>
    <row r="32" spans="1:15" x14ac:dyDescent="0.2">
      <c r="A32" s="8">
        <v>20</v>
      </c>
      <c r="B32" s="13" t="str">
        <f t="shared" si="0"/>
        <v/>
      </c>
      <c r="C32" s="12" t="s">
        <v>457</v>
      </c>
      <c r="D32" s="149" t="str">
        <f>IF($J$12="","",((VLOOKUP($J$12,Locations!$A$2:$L$441,11)-D31)/2)+D31)</f>
        <v/>
      </c>
      <c r="F32" s="170"/>
      <c r="H32" s="15">
        <f t="shared" si="2"/>
        <v>0</v>
      </c>
      <c r="I32" s="23">
        <f t="shared" si="3"/>
        <v>17</v>
      </c>
      <c r="J32" s="23">
        <f t="shared" ca="1" si="1"/>
        <v>0</v>
      </c>
      <c r="K32" s="23"/>
      <c r="L32" s="23"/>
      <c r="M32" s="23"/>
      <c r="N32" s="127"/>
      <c r="O32" s="29"/>
    </row>
    <row r="33" spans="1:15" x14ac:dyDescent="0.2">
      <c r="A33" s="8">
        <v>21</v>
      </c>
      <c r="B33" s="13" t="str">
        <f t="shared" si="0"/>
        <v/>
      </c>
      <c r="C33" s="12" t="s">
        <v>457</v>
      </c>
      <c r="D33" s="149" t="str">
        <f>IF($J$12="","",VLOOKUP($J$12,Locations!$A$2:$L$441,11))</f>
        <v/>
      </c>
      <c r="F33" s="170"/>
      <c r="H33" s="15">
        <f t="shared" si="2"/>
        <v>0</v>
      </c>
      <c r="I33" s="23">
        <f t="shared" si="3"/>
        <v>16</v>
      </c>
      <c r="J33" s="23">
        <f t="shared" ca="1" si="1"/>
        <v>0</v>
      </c>
      <c r="K33" s="23"/>
      <c r="L33" s="23"/>
      <c r="M33" s="23"/>
      <c r="N33" s="127"/>
      <c r="O33" s="29"/>
    </row>
    <row r="34" spans="1:15" x14ac:dyDescent="0.2">
      <c r="A34" s="8">
        <v>22</v>
      </c>
      <c r="B34" s="13" t="str">
        <f t="shared" si="0"/>
        <v/>
      </c>
      <c r="C34" s="12" t="s">
        <v>457</v>
      </c>
      <c r="D34" s="149" t="str">
        <f>IF($J$12="","",((VLOOKUP($J$12,Locations!$A$2:$L$441,12)-D33)/2)+D33)</f>
        <v/>
      </c>
      <c r="F34" s="170"/>
      <c r="H34" s="15">
        <f t="shared" si="2"/>
        <v>0</v>
      </c>
      <c r="I34" s="23">
        <f t="shared" si="3"/>
        <v>15</v>
      </c>
      <c r="J34" s="23">
        <f t="shared" ca="1" si="1"/>
        <v>0</v>
      </c>
      <c r="K34" s="23"/>
      <c r="L34" s="23"/>
      <c r="M34" s="23"/>
      <c r="N34" s="127"/>
      <c r="O34" s="29"/>
    </row>
    <row r="35" spans="1:15" x14ac:dyDescent="0.2">
      <c r="A35" s="8">
        <v>23</v>
      </c>
      <c r="B35" s="13" t="str">
        <f t="shared" si="0"/>
        <v/>
      </c>
      <c r="C35" s="12" t="s">
        <v>457</v>
      </c>
      <c r="D35" s="13" t="str">
        <f>IF($J$12="","",VLOOKUP($J$12,Locations!$A$2:$L$441,12))</f>
        <v/>
      </c>
      <c r="F35" s="170"/>
      <c r="H35" s="15">
        <f t="shared" si="2"/>
        <v>0</v>
      </c>
      <c r="I35" s="23">
        <f t="shared" si="3"/>
        <v>14</v>
      </c>
      <c r="J35" s="23">
        <f t="shared" ca="1" si="1"/>
        <v>0</v>
      </c>
      <c r="K35" s="23"/>
      <c r="L35" s="23"/>
      <c r="M35" s="23"/>
      <c r="N35" s="127"/>
      <c r="O35" s="29"/>
    </row>
    <row r="36" spans="1:15" x14ac:dyDescent="0.2">
      <c r="A36" s="8">
        <v>24</v>
      </c>
      <c r="B36" s="13" t="str">
        <f t="shared" si="0"/>
        <v/>
      </c>
      <c r="C36" s="11"/>
      <c r="D36" s="8" t="s">
        <v>456</v>
      </c>
      <c r="F36" s="170"/>
      <c r="H36" s="15">
        <f t="shared" si="2"/>
        <v>0</v>
      </c>
      <c r="I36" s="23">
        <f t="shared" si="3"/>
        <v>13</v>
      </c>
      <c r="J36" s="23">
        <f t="shared" ca="1" si="1"/>
        <v>0</v>
      </c>
      <c r="K36" s="23"/>
      <c r="L36" s="23"/>
      <c r="M36" s="23"/>
      <c r="N36" s="127"/>
      <c r="O36" s="29"/>
    </row>
    <row r="37" spans="1:15" x14ac:dyDescent="0.2">
      <c r="I37" s="169"/>
      <c r="J37" s="169"/>
      <c r="K37" s="169"/>
      <c r="L37" s="169"/>
      <c r="M37" s="169"/>
      <c r="N37" s="29"/>
      <c r="O37" s="29"/>
    </row>
    <row r="38" spans="1:15" x14ac:dyDescent="0.2">
      <c r="H38" s="91"/>
      <c r="J38" s="22" t="s">
        <v>460</v>
      </c>
    </row>
    <row r="39" spans="1:15" ht="23.45" customHeight="1" x14ac:dyDescent="0.2">
      <c r="B39" s="74" t="s">
        <v>1359</v>
      </c>
      <c r="C39" s="18"/>
      <c r="D39" s="21">
        <f>IF(H36=0,0,IF(M21=M22,INDEX(D13:D36,MATCH(M20,H13:H36,0)),IF(M20&lt;=F13,D13,(INDEX(D13:D36,MATCH(M20,H13:H36,1)))+((M20-M21)/(M22-M21)*2500))))</f>
        <v>0</v>
      </c>
      <c r="E39" s="18"/>
      <c r="F39" s="224" t="s">
        <v>1358</v>
      </c>
      <c r="H39" s="21">
        <f>IF(ISBLANK(Beneficiary!C10),0,IF(COUNTIF('MFI PCI'!$A$2:$A$441,Beneficiary!C10),INDEX('MFI PCI'!$C$2:$C$441,MATCH(Beneficiary!C10,'MFI PCI'!$A$2:$A$441,)),"No Match"))</f>
        <v>0</v>
      </c>
      <c r="J39" s="22">
        <f>IF(H39=0,0,IF(ISNUMBER(SEARCH("county",Beneficiary!C10)),INDEX('PCI Scores'!$D$2:$D$26,MATCH(H39,'PCI Scores'!$C$2:$C$26,-1)),INDEX('PCI Scores'!$D$2:$D$26,MATCH(H39,'PCI Scores'!$B$2:$B$26,-1))))</f>
        <v>0</v>
      </c>
    </row>
    <row r="40" spans="1:15" x14ac:dyDescent="0.2">
      <c r="B40" s="66"/>
      <c r="D40" s="18"/>
      <c r="F40" s="93"/>
      <c r="J40" s="31"/>
    </row>
    <row r="41" spans="1:15" x14ac:dyDescent="0.2">
      <c r="B41" s="74"/>
      <c r="D41" s="216"/>
      <c r="F41" s="224" t="s">
        <v>1360</v>
      </c>
      <c r="H41" s="21">
        <f>(IF(H39=0,0,IF(Beneficiary!A10="Census",'PCI Worksheet'!H39,(H39/D41)*D39)))</f>
        <v>0</v>
      </c>
      <c r="J41" s="22">
        <f>IF(H3="Yes",H7,IF(ISBLANK(Beneficiary!C10),0,(IF('PCI Calcs'!O6=0,0,ROUND(SUM('PCI Calcs'!O6:O7,'PCI Calcs'!O9:O10,'PCI Calcs'!O12:O13,'PCI Calcs'!O15:O16,'PCI Calcs'!O18:O19,'PCI Calcs'!O21:O22),0)))))</f>
        <v>0</v>
      </c>
    </row>
    <row r="42" spans="1:15" x14ac:dyDescent="0.2">
      <c r="D42" s="18"/>
      <c r="F42" s="93"/>
    </row>
    <row r="43" spans="1:15" x14ac:dyDescent="0.2">
      <c r="B43" s="92"/>
      <c r="C43" s="92"/>
      <c r="D43" s="268" t="s">
        <v>1337</v>
      </c>
      <c r="E43" s="268"/>
      <c r="F43" s="268"/>
      <c r="H43" s="104">
        <f>IF(ISBLANK(Beneficiary!C10),0,INDEX(Locations!$D$2:$D$441,MATCH(Beneficiary!C10,Locations!$A$2:$A$441,0)))</f>
        <v>0</v>
      </c>
      <c r="I43" s="94"/>
      <c r="J43" s="22">
        <f>IF(H43=0,0,IF(H43&lt;0.043,INDEX('UE Scores'!A2:A26,MATCH('PCI Worksheet'!H43,'UE Scores'!B2:B26,1)),INDEX('UE Scores'!A2:A26,MATCH('PCI Worksheet'!H43+0.001,'UE Scores'!B2:B26,1))))</f>
        <v>0</v>
      </c>
    </row>
    <row r="44" spans="1:15" x14ac:dyDescent="0.2">
      <c r="B44" s="18"/>
      <c r="C44" s="18"/>
      <c r="D44" s="74"/>
      <c r="E44" s="66"/>
      <c r="F44" s="66"/>
      <c r="H44" s="94"/>
      <c r="I44" s="94"/>
      <c r="J44" s="94"/>
    </row>
    <row r="45" spans="1:15" x14ac:dyDescent="0.2">
      <c r="B45" s="92"/>
      <c r="C45" s="92"/>
      <c r="D45" s="268" t="s">
        <v>1338</v>
      </c>
      <c r="E45" s="268"/>
      <c r="F45" s="268"/>
      <c r="H45" s="104">
        <f>IF(ISBLANK(Beneficiary!C10),0,IF(COUNTIF('MFI PCI'!$A$2:$A$441,Beneficiary!C10),INDEX('MFI PCI'!$D$2:$D$441,MATCH(Beneficiary!C10,'MFI PCI'!$A$2:$A$441,)),"No Match"))</f>
        <v>0</v>
      </c>
      <c r="I45" s="94"/>
      <c r="J45" s="22">
        <f>IF(ISBLANK(Beneficiary!C10),0,(IF('Poverty Calcs'!K6=0,0,ROUND(SUM('Poverty Calcs'!K6:K7,'Poverty Calcs'!K9:K10,'Poverty Calcs'!K12:K13,'Poverty Calcs'!K15:K16,'Poverty Calcs'!K18:K19,'Poverty Calcs'!K21:K22),0))))</f>
        <v>0</v>
      </c>
      <c r="L45" s="176"/>
      <c r="M45" s="176"/>
    </row>
    <row r="47" spans="1:15" x14ac:dyDescent="0.2">
      <c r="D47" s="268" t="s">
        <v>575</v>
      </c>
      <c r="E47" s="268"/>
      <c r="F47" s="268"/>
      <c r="J47" s="22">
        <f>SUM(J39:J45)</f>
        <v>0</v>
      </c>
    </row>
  </sheetData>
  <sheetProtection algorithmName="SHA-512" hashValue="W44PmdayeHiFqKkOZaxxshKQgNAwk6fCqy3cx0i/2RMdVBu28rILye1WQpyoQrZAEXExa2YbNfIYFhhPvC7x3A==" saltValue="EFZ8vddBUGqlKNqmvhvIUQ==" spinCount="100000" sheet="1" objects="1" scenarios="1"/>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325C-FD13-4289-96D8-EE7487133B76}">
  <sheetPr>
    <tabColor theme="6"/>
  </sheetPr>
  <dimension ref="A1:W22"/>
  <sheetViews>
    <sheetView showGridLines="0" workbookViewId="0">
      <selection activeCell="I35" sqref="I35"/>
    </sheetView>
  </sheetViews>
  <sheetFormatPr defaultColWidth="8.85546875" defaultRowHeight="15" x14ac:dyDescent="0.25"/>
  <cols>
    <col min="1" max="1" width="18.85546875" style="176" customWidth="1"/>
    <col min="2" max="2" width="2.28515625" style="176" customWidth="1"/>
    <col min="3" max="3" width="9.85546875" style="176" bestFit="1" customWidth="1"/>
    <col min="4" max="4" width="1.140625" style="156" customWidth="1"/>
    <col min="5" max="5" width="9.85546875" style="176" bestFit="1" customWidth="1"/>
    <col min="6" max="6" width="2.7109375" style="176" customWidth="1"/>
    <col min="7" max="7" width="8.5703125" style="176" bestFit="1" customWidth="1"/>
    <col min="8" max="8" width="2.7109375" style="176" customWidth="1"/>
    <col min="9" max="9" width="8.85546875" style="176"/>
    <col min="10" max="10" width="2.7109375" style="176" customWidth="1"/>
    <col min="11" max="11" width="11.42578125" style="176" customWidth="1"/>
    <col min="12" max="12" width="1.7109375" style="176" customWidth="1"/>
    <col min="13" max="13" width="9" style="176" customWidth="1"/>
    <col min="14" max="14" width="1.7109375" style="176" customWidth="1"/>
    <col min="15" max="15" width="11.140625" style="176" customWidth="1"/>
    <col min="16" max="16" width="1.7109375" style="176" customWidth="1"/>
    <col min="17" max="17" width="10.42578125" style="176" customWidth="1"/>
    <col min="18" max="18" width="1.7109375" style="176" customWidth="1"/>
    <col min="19" max="19" width="7.7109375" style="176" customWidth="1"/>
    <col min="20" max="20" width="1.7109375" style="176" customWidth="1"/>
    <col min="21" max="21" width="11.7109375" style="176" customWidth="1"/>
    <col min="22" max="16384" width="8.85546875" style="176"/>
  </cols>
  <sheetData>
    <row r="1" spans="1:23" ht="15.75" x14ac:dyDescent="0.25">
      <c r="A1" s="267" t="s">
        <v>1344</v>
      </c>
      <c r="B1" s="267"/>
      <c r="C1" s="267"/>
      <c r="D1" s="267"/>
      <c r="E1" s="267"/>
      <c r="F1" s="267"/>
      <c r="G1" s="267"/>
      <c r="H1" s="267"/>
      <c r="I1" s="267"/>
      <c r="J1" s="267"/>
      <c r="K1" s="267"/>
      <c r="L1" s="267"/>
      <c r="M1" s="267"/>
      <c r="N1" s="267"/>
      <c r="O1" s="267"/>
      <c r="P1" s="267"/>
      <c r="Q1" s="267"/>
      <c r="R1" s="267"/>
      <c r="S1" s="267"/>
      <c r="T1" s="267"/>
      <c r="U1" s="267"/>
      <c r="W1" s="151"/>
    </row>
    <row r="2" spans="1:23" ht="14.45" customHeight="1" x14ac:dyDescent="0.2">
      <c r="A2" s="271" t="s">
        <v>1345</v>
      </c>
      <c r="B2" s="271"/>
      <c r="C2" s="271"/>
      <c r="D2" s="271"/>
      <c r="E2" s="271"/>
      <c r="F2" s="271"/>
      <c r="G2" s="271"/>
      <c r="H2" s="271"/>
      <c r="I2" s="271"/>
      <c r="J2" s="271"/>
      <c r="K2" s="271"/>
      <c r="L2" s="271"/>
      <c r="M2" s="271"/>
      <c r="N2" s="271"/>
      <c r="O2" s="271"/>
      <c r="P2" s="271"/>
      <c r="Q2" s="271"/>
      <c r="R2" s="271"/>
      <c r="S2" s="271"/>
      <c r="T2" s="271"/>
      <c r="U2" s="271"/>
    </row>
    <row r="4" spans="1:23" s="18" customFormat="1" ht="14.45" customHeight="1" x14ac:dyDescent="0.25">
      <c r="C4" s="18" t="s">
        <v>1361</v>
      </c>
      <c r="D4" s="191"/>
      <c r="E4" s="18" t="s">
        <v>1363</v>
      </c>
      <c r="F4" s="269" t="s">
        <v>1029</v>
      </c>
      <c r="G4" s="272" t="s">
        <v>1362</v>
      </c>
      <c r="H4" s="272" t="s">
        <v>1028</v>
      </c>
      <c r="I4" s="273" t="s">
        <v>1346</v>
      </c>
      <c r="K4" s="274" t="s">
        <v>1365</v>
      </c>
      <c r="M4" s="274" t="s">
        <v>1366</v>
      </c>
      <c r="N4" s="193"/>
      <c r="O4" s="274" t="s">
        <v>1367</v>
      </c>
      <c r="P4" s="26"/>
      <c r="Q4" s="274" t="s">
        <v>1368</v>
      </c>
      <c r="R4" s="26"/>
      <c r="S4" s="274" t="s">
        <v>1369</v>
      </c>
      <c r="T4" s="42"/>
      <c r="U4" s="274" t="s">
        <v>1370</v>
      </c>
    </row>
    <row r="5" spans="1:23" s="18" customFormat="1" ht="14.45" customHeight="1" x14ac:dyDescent="0.2">
      <c r="A5" s="56" t="s">
        <v>1347</v>
      </c>
      <c r="B5" s="189"/>
      <c r="C5" s="238" t="s">
        <v>1364</v>
      </c>
      <c r="D5" s="238"/>
      <c r="E5" s="238"/>
      <c r="F5" s="269"/>
      <c r="G5" s="272"/>
      <c r="H5" s="272"/>
      <c r="I5" s="273"/>
      <c r="K5" s="274"/>
      <c r="M5" s="274"/>
      <c r="N5" s="193"/>
      <c r="O5" s="274"/>
      <c r="P5" s="26"/>
      <c r="Q5" s="274"/>
      <c r="R5" s="26"/>
      <c r="S5" s="274"/>
      <c r="T5" s="42"/>
      <c r="U5" s="274"/>
    </row>
    <row r="6" spans="1:23" x14ac:dyDescent="0.25">
      <c r="A6" s="277" t="str">
        <f>IF(ISBLANK(Beneficiary!C10),"",Beneficiary!C10)</f>
        <v/>
      </c>
      <c r="B6" s="194"/>
      <c r="C6" s="195">
        <f>(IF(ISBLANK(Beneficiary!C10),0,IF(Beneficiary!A10="Census",INDEX('MFI PCI'!$B$2:$B$441,MATCH(Beneficiary!C10,'MFI PCI'!$A$2:$A$441,)),'PCI Worksheet'!$D$39)))</f>
        <v>0</v>
      </c>
      <c r="D6" s="196" t="s">
        <v>1028</v>
      </c>
      <c r="E6" s="197">
        <f>IF(ISBLANK(Beneficiary!C10),0,IF(COUNTIF('MFI PCI'!$A$2:$A$441,Beneficiary!C10),INDEX('MFI PCI'!$C$2:$C$441,MATCH(Beneficiary!C10,'MFI PCI'!$A$2:$A$441,)),"No Match"))</f>
        <v>0</v>
      </c>
      <c r="F6" s="269" t="s">
        <v>1029</v>
      </c>
      <c r="G6" s="279">
        <f>IF(ISBLANK(Beneficiary!C10),0,(C6*E6)/C7)</f>
        <v>0</v>
      </c>
      <c r="H6" s="269" t="s">
        <v>1028</v>
      </c>
      <c r="I6" s="281" t="str">
        <f>IF(ISBLANK(Beneficiary!I10),0,Beneficiary!I10)</f>
        <v xml:space="preserve"> </v>
      </c>
      <c r="J6" s="269" t="s">
        <v>1029</v>
      </c>
      <c r="K6" s="283">
        <f>IF(ISBLANK(Beneficiary!$C10),0,(G6*$I6))</f>
        <v>0</v>
      </c>
      <c r="L6" s="194"/>
      <c r="M6" s="285">
        <f>(IF(K6=0,0,IF(Beneficiary!A10="Census",IF(ISNUMBER(SEARCH("county",Beneficiary!C10)),INDEX('PCI Scores'!$D$2:$D$26,MATCH(G6,'PCI Scores'!$C$2:$C$26,-1)),INDEX('PCI Scores'!$D$2:$D$26,MATCH(G6,'PCI Scores'!$B$2:$B$26,-1))),INDEX('PCI Scores'!$D$2:$D$26,MATCH(G6,'PCI Scores'!$A$2:$A$26,-1)))))</f>
        <v>0</v>
      </c>
      <c r="N6" s="198"/>
      <c r="O6" s="287">
        <f>IF(ISBLANK(Beneficiary!$C10),0,ROUND((M6*$I6),0))</f>
        <v>0</v>
      </c>
      <c r="P6" s="199"/>
      <c r="Q6" s="283">
        <f>IF(ISBLANK(Beneficiary!$C10),0,(E6*$I6))</f>
        <v>0</v>
      </c>
      <c r="R6" s="198"/>
      <c r="S6" s="285">
        <f>(IF(E6=0,0,IF(ISNUMBER(SEARCH("county",Beneficiary!C10)),INDEX('PCI Scores'!$D$2:$D$26,MATCH(E6,'PCI Scores'!$C$2:$C$26,-1)),INDEX('PCI Scores'!$D$2:$D$26,MATCH(E6,'PCI Scores'!$B$2:$B$26,-1)))))</f>
        <v>0</v>
      </c>
      <c r="T6" s="200"/>
      <c r="U6" s="287">
        <f>IF(ISBLANK(Beneficiary!$C10),0,ROUND((S6*$I6),0))</f>
        <v>0</v>
      </c>
    </row>
    <row r="7" spans="1:23" ht="14.45" customHeight="1" x14ac:dyDescent="0.2">
      <c r="A7" s="278"/>
      <c r="C7" s="275">
        <f>IF(ISBLANK(Beneficiary!C10),0,IF(COUNTIF('MFI PCI'!$A$2:$A$441,Beneficiary!C10),INDEX('MFI PCI'!$B$2:$B$441,MATCH(Beneficiary!C10,'MFI PCI'!$A$2:$A$441,)),"No Match"))</f>
        <v>0</v>
      </c>
      <c r="D7" s="275"/>
      <c r="E7" s="276"/>
      <c r="F7" s="269"/>
      <c r="G7" s="280"/>
      <c r="H7" s="269"/>
      <c r="I7" s="282"/>
      <c r="J7" s="269"/>
      <c r="K7" s="284"/>
      <c r="M7" s="286"/>
      <c r="N7" s="199"/>
      <c r="O7" s="288"/>
      <c r="P7" s="199"/>
      <c r="Q7" s="284"/>
      <c r="R7" s="199"/>
      <c r="S7" s="286"/>
      <c r="T7" s="201"/>
      <c r="U7" s="288"/>
    </row>
    <row r="8" spans="1:23" s="156" customFormat="1" ht="6" customHeight="1" x14ac:dyDescent="0.25">
      <c r="C8" s="202"/>
      <c r="D8" s="202"/>
      <c r="E8" s="203"/>
      <c r="F8" s="204"/>
      <c r="G8" s="205"/>
      <c r="H8" s="204"/>
      <c r="I8" s="206"/>
      <c r="J8" s="204"/>
      <c r="K8" s="207"/>
      <c r="M8" s="208"/>
      <c r="N8" s="208"/>
      <c r="O8" s="209"/>
      <c r="P8" s="208"/>
      <c r="Q8" s="207"/>
      <c r="R8" s="208"/>
      <c r="S8" s="208"/>
      <c r="T8" s="210"/>
      <c r="U8" s="209"/>
    </row>
    <row r="9" spans="1:23" x14ac:dyDescent="0.25">
      <c r="A9" s="290" t="str">
        <f>IF(ISBLANK(Beneficiary!C11),"",Beneficiary!C11)</f>
        <v/>
      </c>
      <c r="C9" s="211">
        <f>(IF(ISBLANK(Beneficiary!C11),0,IF(Beneficiary!A11="Census",INDEX('MFI PCI'!$B$2:$B$441,MATCH(Beneficiary!C11,'MFI PCI'!$A$2:$A$441,)),'PCI Worksheet'!$D$39)))</f>
        <v>0</v>
      </c>
      <c r="D9" s="202" t="s">
        <v>1028</v>
      </c>
      <c r="E9" s="212">
        <f>IF(ISBLANK(Beneficiary!C11),0,IF(COUNTIF('MFI PCI'!$A$2:$A$441,Beneficiary!C11),INDEX('MFI PCI'!$C$2:$C$441,MATCH(Beneficiary!C11,'MFI PCI'!$A$2:$A$441,)),"No Match"))</f>
        <v>0</v>
      </c>
      <c r="F9" s="269" t="s">
        <v>1029</v>
      </c>
      <c r="G9" s="292">
        <f>IF(ISBLANK(Beneficiary!C11),0,(C9*E9)/C10)</f>
        <v>0</v>
      </c>
      <c r="H9" s="269" t="s">
        <v>1028</v>
      </c>
      <c r="I9" s="282" t="str">
        <f>IF(ISBLANK(Beneficiary!I11),0,Beneficiary!I11)</f>
        <v xml:space="preserve"> </v>
      </c>
      <c r="J9" s="269" t="s">
        <v>1029</v>
      </c>
      <c r="K9" s="294">
        <f>IF(ISBLANK(Beneficiary!$C11),0,(G9*$I9))</f>
        <v>0</v>
      </c>
      <c r="M9" s="295">
        <f>(IF(K9=0,0,IF(Beneficiary!A11="Census",IF(ISNUMBER(SEARCH("county",Beneficiary!C11)),INDEX('PCI Scores'!$D$2:$D$26,MATCH(G9,'PCI Scores'!$C$2:$C$26,-1)),INDEX('PCI Scores'!$D$2:$D$26,MATCH(G9,'PCI Scores'!$B$2:$B$26,-1))),INDEX('PCI Scores'!$D$2:$D$26,MATCH(G9,'PCI Scores'!$A$2:$A$26,-1)))))</f>
        <v>0</v>
      </c>
      <c r="N9" s="199"/>
      <c r="O9" s="289">
        <f>IF(ISBLANK(Beneficiary!$C11),0,ROUND((M9*$I9),0))</f>
        <v>0</v>
      </c>
      <c r="P9" s="199"/>
      <c r="Q9" s="294">
        <f>IF(ISBLANK(Beneficiary!$C11),0,(E9*$I9))</f>
        <v>0</v>
      </c>
      <c r="R9" s="199"/>
      <c r="S9" s="295">
        <f>(IF(E9=0,0,IF(ISNUMBER(SEARCH("county",Beneficiary!C11)),INDEX('PCI Scores'!$D$2:$D$26,MATCH(E9,'PCI Scores'!$C$2:$C$26,-1)),INDEX('PCI Scores'!$D$2:$D$26,MATCH(E9,'PCI Scores'!$B$2:$B$26,-1)))))</f>
        <v>0</v>
      </c>
      <c r="T9" s="201"/>
      <c r="U9" s="289">
        <f>IF(ISBLANK(Beneficiary!$C11),0,ROUND((S9*$I9),0))</f>
        <v>0</v>
      </c>
    </row>
    <row r="10" spans="1:23" ht="14.45" customHeight="1" x14ac:dyDescent="0.2">
      <c r="A10" s="291"/>
      <c r="C10" s="275">
        <f>IF(ISBLANK(Beneficiary!C11),0,IF(COUNTIF('MFI PCI'!$A$2:$A$441,Beneficiary!C11),INDEX('MFI PCI'!$B$2:$B$441,MATCH(Beneficiary!C11,'MFI PCI'!$A$2:$A$441,)),"No Match"))</f>
        <v>0</v>
      </c>
      <c r="D10" s="275"/>
      <c r="E10" s="276"/>
      <c r="F10" s="269"/>
      <c r="G10" s="280"/>
      <c r="H10" s="269"/>
      <c r="I10" s="293"/>
      <c r="J10" s="269"/>
      <c r="K10" s="284"/>
      <c r="M10" s="286"/>
      <c r="N10" s="199"/>
      <c r="O10" s="288"/>
      <c r="P10" s="199"/>
      <c r="Q10" s="284"/>
      <c r="R10" s="199"/>
      <c r="S10" s="286"/>
      <c r="T10" s="201"/>
      <c r="U10" s="288"/>
    </row>
    <row r="11" spans="1:23" s="156" customFormat="1" ht="6" customHeight="1" x14ac:dyDescent="0.25">
      <c r="C11" s="202"/>
      <c r="D11" s="202"/>
      <c r="E11" s="203"/>
      <c r="F11" s="204"/>
      <c r="G11" s="205"/>
      <c r="H11" s="204"/>
      <c r="I11" s="206"/>
      <c r="J11" s="204"/>
      <c r="K11" s="207"/>
      <c r="M11" s="208"/>
      <c r="N11" s="208"/>
      <c r="O11" s="209"/>
      <c r="P11" s="208"/>
      <c r="Q11" s="207"/>
      <c r="R11" s="208"/>
      <c r="S11" s="208"/>
      <c r="T11" s="210"/>
      <c r="U11" s="209"/>
    </row>
    <row r="12" spans="1:23" x14ac:dyDescent="0.25">
      <c r="A12" s="290" t="str">
        <f>IF(ISBLANK(Beneficiary!C12),"",Beneficiary!C12)</f>
        <v/>
      </c>
      <c r="C12" s="211">
        <f>(IF(ISBLANK(Beneficiary!C12),0,IF(Beneficiary!A12="Census",INDEX('MFI PCI'!$B$2:$B$441,MATCH(Beneficiary!C12,'MFI PCI'!$A$2:$A$441,)),'PCI Worksheet'!$D$39)))</f>
        <v>0</v>
      </c>
      <c r="D12" s="202" t="s">
        <v>1028</v>
      </c>
      <c r="E12" s="212">
        <f>IF(ISBLANK(Beneficiary!C12),0,IF(COUNTIF('MFI PCI'!$A$2:$A$441,Beneficiary!C12),INDEX('MFI PCI'!$C$2:$C$441,MATCH(Beneficiary!C12,'MFI PCI'!$A$2:$A$441,)),"No Match"))</f>
        <v>0</v>
      </c>
      <c r="F12" s="269" t="s">
        <v>1029</v>
      </c>
      <c r="G12" s="292">
        <f>IF(ISBLANK(Beneficiary!C12),0,(C12*E12)/C13)</f>
        <v>0</v>
      </c>
      <c r="H12" s="269" t="s">
        <v>1028</v>
      </c>
      <c r="I12" s="282" t="str">
        <f>IF(ISBLANK(Beneficiary!I12),0,Beneficiary!I12)</f>
        <v xml:space="preserve"> </v>
      </c>
      <c r="J12" s="269" t="s">
        <v>1029</v>
      </c>
      <c r="K12" s="294">
        <f>IF(ISBLANK(Beneficiary!$C12),0,(G12*$I12))</f>
        <v>0</v>
      </c>
      <c r="M12" s="295">
        <f>(IF(K12=0,0,IF(Beneficiary!A12="Census",IF(ISNUMBER(SEARCH("county",Beneficiary!C12)),INDEX('PCI Scores'!$D$2:$D$26,MATCH(G12,'PCI Scores'!$C$2:$C$26,-1)),INDEX('PCI Scores'!$D$2:$D$26,MATCH(G12,'PCI Scores'!$B$2:$B$26,-1))),INDEX('PCI Scores'!$D$2:$D$26,MATCH(G12,'PCI Scores'!$A$2:$A$26,-1)))))</f>
        <v>0</v>
      </c>
      <c r="N12" s="199"/>
      <c r="O12" s="289">
        <f>IF(ISBLANK(Beneficiary!$C12),0,ROUND((M12*$I12),0))</f>
        <v>0</v>
      </c>
      <c r="P12" s="199"/>
      <c r="Q12" s="294">
        <f>IF(ISBLANK(Beneficiary!$C12),0,(E12*$I12))</f>
        <v>0</v>
      </c>
      <c r="R12" s="199"/>
      <c r="S12" s="295">
        <f>(IF(E12=0,0,IF(ISNUMBER(SEARCH("county",Beneficiary!C12)),INDEX('PCI Scores'!$D$2:$D$26,MATCH(E12,'PCI Scores'!$C$2:$C$26,-1)),INDEX('PCI Scores'!$D$2:$D$26,MATCH(E12,'PCI Scores'!$B$2:$B$26,-1)))))</f>
        <v>0</v>
      </c>
      <c r="T12" s="201"/>
      <c r="U12" s="289">
        <f>IF(ISBLANK(Beneficiary!$C12),0,ROUND((S12*$I12),0))</f>
        <v>0</v>
      </c>
    </row>
    <row r="13" spans="1:23" ht="14.45" customHeight="1" x14ac:dyDescent="0.2">
      <c r="A13" s="291"/>
      <c r="C13" s="275">
        <f>IF(ISBLANK(Beneficiary!C12),0,IF(COUNTIF('MFI PCI'!$A$2:$A$441,Beneficiary!C12),INDEX('MFI PCI'!$B$2:$B$441,MATCH(Beneficiary!C12,'MFI PCI'!$A$2:$A$441,)),"No Match"))</f>
        <v>0</v>
      </c>
      <c r="D13" s="275"/>
      <c r="E13" s="276"/>
      <c r="F13" s="269"/>
      <c r="G13" s="280"/>
      <c r="H13" s="269"/>
      <c r="I13" s="293"/>
      <c r="J13" s="269"/>
      <c r="K13" s="284"/>
      <c r="M13" s="286"/>
      <c r="N13" s="199"/>
      <c r="O13" s="288"/>
      <c r="P13" s="199"/>
      <c r="Q13" s="284"/>
      <c r="R13" s="199"/>
      <c r="S13" s="286"/>
      <c r="T13" s="201"/>
      <c r="U13" s="288"/>
    </row>
    <row r="14" spans="1:23" s="156" customFormat="1" ht="6" customHeight="1" x14ac:dyDescent="0.25">
      <c r="C14" s="202"/>
      <c r="D14" s="202"/>
      <c r="E14" s="203"/>
      <c r="F14" s="204"/>
      <c r="G14" s="205"/>
      <c r="H14" s="204"/>
      <c r="I14" s="206"/>
      <c r="J14" s="204"/>
      <c r="K14" s="207"/>
      <c r="M14" s="208"/>
      <c r="N14" s="208"/>
      <c r="O14" s="209"/>
      <c r="P14" s="208"/>
      <c r="Q14" s="207"/>
      <c r="R14" s="208"/>
      <c r="S14" s="208"/>
      <c r="T14" s="210"/>
      <c r="U14" s="209"/>
    </row>
    <row r="15" spans="1:23" x14ac:dyDescent="0.25">
      <c r="A15" s="290" t="str">
        <f>IF(ISBLANK(Beneficiary!C13),"",Beneficiary!C13)</f>
        <v/>
      </c>
      <c r="C15" s="211">
        <f>(IF(ISBLANK(Beneficiary!C13),0,IF(Beneficiary!A13="Census",INDEX('MFI PCI'!$B$2:$B$441,MATCH(Beneficiary!C13,'MFI PCI'!$A$2:$A$441,)),'PCI Worksheet'!$D$39)))</f>
        <v>0</v>
      </c>
      <c r="D15" s="202" t="s">
        <v>1028</v>
      </c>
      <c r="E15" s="212">
        <f>IF(ISBLANK(Beneficiary!C13),0,IF(COUNTIF('MFI PCI'!$A$2:$A$441,Beneficiary!C13),INDEX('MFI PCI'!$C$2:$C$441,MATCH(Beneficiary!C13,'MFI PCI'!$A$2:$A$441,)),"No Match"))</f>
        <v>0</v>
      </c>
      <c r="F15" s="269" t="s">
        <v>1029</v>
      </c>
      <c r="G15" s="292">
        <f>IF(ISBLANK(Beneficiary!C13),0,(C15*E15)/C16)</f>
        <v>0</v>
      </c>
      <c r="H15" s="269" t="s">
        <v>1028</v>
      </c>
      <c r="I15" s="282" t="str">
        <f>IF(ISBLANK(Beneficiary!I13),0,Beneficiary!I13)</f>
        <v xml:space="preserve"> </v>
      </c>
      <c r="J15" s="269" t="s">
        <v>1029</v>
      </c>
      <c r="K15" s="294">
        <f>IF(ISBLANK(Beneficiary!$C13),0,(G15*$I15))</f>
        <v>0</v>
      </c>
      <c r="M15" s="295">
        <f>(IF(K15=0,0,IF(Beneficiary!A13="Census",IF(ISNUMBER(SEARCH("county",Beneficiary!C13)),INDEX('PCI Scores'!$D$2:$D$26,MATCH(G15,'PCI Scores'!$C$2:$C$26,-1)),INDEX('PCI Scores'!$D$2:$D$26,MATCH(G15,'PCI Scores'!$B$2:$B$26,-1))),INDEX('PCI Scores'!$D$2:$D$26,MATCH(G15,'PCI Scores'!$A$2:$A$26,-1)))))</f>
        <v>0</v>
      </c>
      <c r="N15" s="199"/>
      <c r="O15" s="289">
        <f>IF(ISBLANK(Beneficiary!$C13),0,ROUND((M15*$I15),0))</f>
        <v>0</v>
      </c>
      <c r="P15" s="199"/>
      <c r="Q15" s="294">
        <f>IF(ISBLANK(Beneficiary!$C13),0,(E15*$I15))</f>
        <v>0</v>
      </c>
      <c r="R15" s="199"/>
      <c r="S15" s="295">
        <f>(IF(E15=0,0,IF(ISNUMBER(SEARCH("county",Beneficiary!C13)),INDEX('PCI Scores'!$D$2:$D$26,MATCH(E15,'PCI Scores'!$C$2:$C$26,-1)),INDEX('PCI Scores'!$D$2:$D$26,MATCH(E15,'PCI Scores'!$B$2:$B$26,-1)))))</f>
        <v>0</v>
      </c>
      <c r="T15" s="201"/>
      <c r="U15" s="289">
        <f>IF(ISBLANK(Beneficiary!$C13),0,ROUND((S15*$I15),0))</f>
        <v>0</v>
      </c>
    </row>
    <row r="16" spans="1:23" ht="14.45" customHeight="1" x14ac:dyDescent="0.2">
      <c r="A16" s="291"/>
      <c r="C16" s="275">
        <f>IF(ISBLANK(Beneficiary!C13),0,IF(COUNTIF('MFI PCI'!$A$2:$A$441,Beneficiary!C13),INDEX('MFI PCI'!$B$2:$B$441,MATCH(Beneficiary!C13,'MFI PCI'!$A$2:$A$441,)),"No Match"))</f>
        <v>0</v>
      </c>
      <c r="D16" s="275"/>
      <c r="E16" s="276"/>
      <c r="F16" s="269"/>
      <c r="G16" s="280"/>
      <c r="H16" s="269"/>
      <c r="I16" s="293"/>
      <c r="J16" s="269"/>
      <c r="K16" s="284"/>
      <c r="M16" s="286"/>
      <c r="N16" s="199"/>
      <c r="O16" s="288"/>
      <c r="P16" s="199"/>
      <c r="Q16" s="284"/>
      <c r="R16" s="199"/>
      <c r="S16" s="286"/>
      <c r="T16" s="201"/>
      <c r="U16" s="288"/>
    </row>
    <row r="17" spans="1:21" s="156" customFormat="1" ht="6" customHeight="1" x14ac:dyDescent="0.25">
      <c r="C17" s="202"/>
      <c r="D17" s="202"/>
      <c r="E17" s="203"/>
      <c r="F17" s="204"/>
      <c r="G17" s="205"/>
      <c r="H17" s="204"/>
      <c r="I17" s="206"/>
      <c r="J17" s="204"/>
      <c r="K17" s="207"/>
      <c r="M17" s="208"/>
      <c r="N17" s="208"/>
      <c r="O17" s="209"/>
      <c r="P17" s="208"/>
      <c r="Q17" s="207"/>
      <c r="R17" s="208"/>
      <c r="S17" s="208"/>
      <c r="T17" s="210"/>
      <c r="U17" s="209"/>
    </row>
    <row r="18" spans="1:21" x14ac:dyDescent="0.25">
      <c r="A18" s="290" t="str">
        <f>IF(ISBLANK(Beneficiary!C14),"",Beneficiary!C14)</f>
        <v/>
      </c>
      <c r="C18" s="211">
        <f>(IF(ISBLANK(Beneficiary!C14),0,IF(Beneficiary!A14="Census",INDEX('MFI PCI'!$B$2:$B$441,MATCH(Beneficiary!C14,'MFI PCI'!$A$2:$A$441,)),'PCI Worksheet'!$D$39)))</f>
        <v>0</v>
      </c>
      <c r="D18" s="202" t="s">
        <v>1028</v>
      </c>
      <c r="E18" s="212">
        <f>IF(ISBLANK(Beneficiary!C14),0,IF(COUNTIF('MFI PCI'!$A$2:$A$441,Beneficiary!C14),INDEX('MFI PCI'!$C$2:$C$441,MATCH(Beneficiary!C14,'MFI PCI'!$A$2:$A$441,)),"No Match"))</f>
        <v>0</v>
      </c>
      <c r="F18" s="269" t="s">
        <v>1029</v>
      </c>
      <c r="G18" s="292">
        <f>IF(ISBLANK(Beneficiary!C14),0,(C18*E18)/C19)</f>
        <v>0</v>
      </c>
      <c r="H18" s="269" t="s">
        <v>1028</v>
      </c>
      <c r="I18" s="282" t="str">
        <f>IF(ISBLANK(Beneficiary!I14),0,Beneficiary!I14)</f>
        <v xml:space="preserve"> </v>
      </c>
      <c r="J18" s="269" t="s">
        <v>1029</v>
      </c>
      <c r="K18" s="294">
        <f>IF(ISBLANK(Beneficiary!$C14),0,(G18*$I18))</f>
        <v>0</v>
      </c>
      <c r="M18" s="295">
        <f>(IF(K18=0,0,IF(Beneficiary!A14="Census",IF(ISNUMBER(SEARCH("county",Beneficiary!C14)),INDEX('PCI Scores'!$D$2:$D$26,MATCH(G18,'PCI Scores'!$C$2:$C$26,-1)),INDEX('PCI Scores'!$D$2:$D$26,MATCH(G18,'PCI Scores'!$B$2:$B$26,-1))),INDEX('PCI Scores'!$D$2:$D$26,MATCH(G18,'PCI Scores'!$A$2:$A$26,-1)))))</f>
        <v>0</v>
      </c>
      <c r="N18" s="199"/>
      <c r="O18" s="289">
        <f>IF(ISBLANK(Beneficiary!$C14),0,ROUND((M18*$I18),0))</f>
        <v>0</v>
      </c>
      <c r="P18" s="199"/>
      <c r="Q18" s="294">
        <f>IF(ISBLANK(Beneficiary!$C14),0,(E18*$I18))</f>
        <v>0</v>
      </c>
      <c r="R18" s="199"/>
      <c r="S18" s="295">
        <f>(IF(E18=0,0,IF(ISNUMBER(SEARCH("county",Beneficiary!C14)),INDEX('PCI Scores'!$D$2:$D$26,MATCH(E18,'PCI Scores'!$C$2:$C$26,-1)),INDEX('PCI Scores'!$D$2:$D$26,MATCH(E18,'PCI Scores'!$B$2:$B$26,-1)))))</f>
        <v>0</v>
      </c>
      <c r="T18" s="201"/>
      <c r="U18" s="289">
        <f>IF(ISBLANK(Beneficiary!$C14),0,ROUND((S18*$I18),0))</f>
        <v>0</v>
      </c>
    </row>
    <row r="19" spans="1:21" ht="14.45" customHeight="1" x14ac:dyDescent="0.2">
      <c r="A19" s="291"/>
      <c r="C19" s="275">
        <f>IF(ISBLANK(Beneficiary!C14),0,IF(COUNTIF('MFI PCI'!$A$2:$A$441,Beneficiary!C14),INDEX('MFI PCI'!$B$2:$B$441,MATCH(Beneficiary!C14,'MFI PCI'!$A$2:$A$441,)),"No Match"))</f>
        <v>0</v>
      </c>
      <c r="D19" s="275"/>
      <c r="E19" s="276"/>
      <c r="F19" s="269"/>
      <c r="G19" s="280"/>
      <c r="H19" s="269"/>
      <c r="I19" s="293"/>
      <c r="J19" s="269"/>
      <c r="K19" s="284"/>
      <c r="M19" s="286"/>
      <c r="N19" s="199"/>
      <c r="O19" s="288"/>
      <c r="P19" s="199"/>
      <c r="Q19" s="284"/>
      <c r="R19" s="199"/>
      <c r="S19" s="286"/>
      <c r="T19" s="201"/>
      <c r="U19" s="288"/>
    </row>
    <row r="20" spans="1:21" s="156" customFormat="1" ht="6" customHeight="1" x14ac:dyDescent="0.25">
      <c r="C20" s="202"/>
      <c r="D20" s="202"/>
      <c r="E20" s="203"/>
      <c r="F20" s="204"/>
      <c r="G20" s="205"/>
      <c r="H20" s="204"/>
      <c r="I20" s="206"/>
      <c r="J20" s="204"/>
      <c r="K20" s="207"/>
      <c r="M20" s="208"/>
      <c r="N20" s="208"/>
      <c r="O20" s="209"/>
      <c r="P20" s="208"/>
      <c r="Q20" s="207"/>
      <c r="R20" s="208"/>
      <c r="S20" s="208"/>
      <c r="T20" s="210"/>
      <c r="U20" s="209"/>
    </row>
    <row r="21" spans="1:21" x14ac:dyDescent="0.25">
      <c r="A21" s="296" t="str">
        <f>IF(ISBLANK(Beneficiary!C15),"",Beneficiary!C15)</f>
        <v/>
      </c>
      <c r="C21" s="211">
        <f>(IF(ISBLANK(Beneficiary!C15),0,IF(Beneficiary!A15="Census",INDEX('MFI PCI'!$B$2:$B$441,MATCH(Beneficiary!C15,'MFI PCI'!$A$2:$A$441,)),'PCI Worksheet'!$D$39)))</f>
        <v>0</v>
      </c>
      <c r="D21" s="202" t="s">
        <v>1028</v>
      </c>
      <c r="E21" s="212">
        <f>IF(ISBLANK(Beneficiary!C15),0,IF(COUNTIF('MFI PCI'!$A$2:$A$441,Beneficiary!C15),INDEX('MFI PCI'!$C$2:$C$441,MATCH(Beneficiary!C15,'MFI PCI'!$A$2:$A$441,)),"No Match"))</f>
        <v>0</v>
      </c>
      <c r="F21" s="269" t="s">
        <v>1029</v>
      </c>
      <c r="G21" s="292">
        <f>IF(ISBLANK(Beneficiary!C15),0,(C21*E21)/C22)</f>
        <v>0</v>
      </c>
      <c r="H21" s="269" t="s">
        <v>1028</v>
      </c>
      <c r="I21" s="282" t="str">
        <f>IF(ISBLANK(Beneficiary!I15),0,Beneficiary!I15)</f>
        <v xml:space="preserve"> </v>
      </c>
      <c r="J21" s="269" t="s">
        <v>1029</v>
      </c>
      <c r="K21" s="294">
        <f>IF(ISBLANK(Beneficiary!$C15),0,(G21*$I21))</f>
        <v>0</v>
      </c>
      <c r="M21" s="295">
        <f>(IF(K21=0,0,IF(Beneficiary!A15="Census",IF(ISNUMBER(SEARCH("county",Beneficiary!C15)),INDEX('PCI Scores'!$D$2:$D$26,MATCH(G21,'PCI Scores'!$C$2:$C$26,-1)),INDEX('PCI Scores'!$D$2:$D$26,MATCH(G21,'PCI Scores'!$B$2:$B$26,-1))),INDEX('PCI Scores'!$D$2:$D$26,MATCH(G21,'PCI Scores'!$A$2:$A$26,-1)))))</f>
        <v>0</v>
      </c>
      <c r="N21" s="199"/>
      <c r="O21" s="289">
        <f>IF(ISBLANK(Beneficiary!$C15),0,ROUND((M21*$I21),0))</f>
        <v>0</v>
      </c>
      <c r="P21" s="199"/>
      <c r="Q21" s="294">
        <f>IF(ISBLANK(Beneficiary!$C15),0,(E21*$I21))</f>
        <v>0</v>
      </c>
      <c r="R21" s="199"/>
      <c r="S21" s="295">
        <f>(IF(E21=0,0,IF(ISNUMBER(SEARCH("county",Beneficiary!C15)),INDEX('PCI Scores'!$D$2:$D$26,MATCH(E21,'PCI Scores'!$C$2:$C$26,-1)),INDEX('PCI Scores'!$D$2:$D$26,MATCH(E21,'PCI Scores'!$B$2:$B$26,-1)))))</f>
        <v>0</v>
      </c>
      <c r="T21" s="201"/>
      <c r="U21" s="289">
        <f>IF(ISBLANK(Beneficiary!$C15),0,ROUND((S21*$I21),0))</f>
        <v>0</v>
      </c>
    </row>
    <row r="22" spans="1:21" ht="14.45" customHeight="1" x14ac:dyDescent="0.2">
      <c r="A22" s="278"/>
      <c r="B22" s="214"/>
      <c r="C22" s="275">
        <f>IF(ISBLANK(Beneficiary!C15),0,IF(COUNTIF('MFI PCI'!$A$2:$A$441,Beneficiary!C15),INDEX('MFI PCI'!$B$2:$B$441,MATCH(Beneficiary!C15,'MFI PCI'!$A$2:$A$441,)),"No Match"))</f>
        <v>0</v>
      </c>
      <c r="D22" s="275"/>
      <c r="E22" s="276"/>
      <c r="F22" s="269"/>
      <c r="G22" s="280"/>
      <c r="H22" s="269"/>
      <c r="I22" s="293"/>
      <c r="J22" s="269"/>
      <c r="K22" s="284"/>
      <c r="L22" s="214"/>
      <c r="M22" s="286"/>
      <c r="N22" s="215"/>
      <c r="O22" s="288"/>
      <c r="P22" s="199"/>
      <c r="Q22" s="284"/>
      <c r="R22" s="215"/>
      <c r="S22" s="286"/>
      <c r="T22" s="211"/>
      <c r="U22" s="288"/>
    </row>
  </sheetData>
  <sheetProtection algorithmName="SHA-512" hashValue="pOnM1uf0G0iYCpxi26t3+OADcMdgn3uWXiK3akZvo9K/U104BvSLxxeqV8fIugOhPy/7+j1EWdpw/jMOsGim3Q==" saltValue="vqRq+Qa1JWAHVsmmCjT8Ow==" spinCount="100000" sheet="1" objects="1" scenarios="1"/>
  <mergeCells count="91">
    <mergeCell ref="U21:U22"/>
    <mergeCell ref="A21:A22"/>
    <mergeCell ref="F21:F22"/>
    <mergeCell ref="G21:G22"/>
    <mergeCell ref="H21:H22"/>
    <mergeCell ref="I21:I22"/>
    <mergeCell ref="J21:J22"/>
    <mergeCell ref="C22:E22"/>
    <mergeCell ref="K21:K22"/>
    <mergeCell ref="M21:M22"/>
    <mergeCell ref="O21:O22"/>
    <mergeCell ref="Q21:Q22"/>
    <mergeCell ref="S21:S22"/>
    <mergeCell ref="U18:U19"/>
    <mergeCell ref="A18:A19"/>
    <mergeCell ref="F18:F19"/>
    <mergeCell ref="G18:G19"/>
    <mergeCell ref="H18:H19"/>
    <mergeCell ref="I18:I19"/>
    <mergeCell ref="J18:J19"/>
    <mergeCell ref="C19:E19"/>
    <mergeCell ref="K18:K19"/>
    <mergeCell ref="M18:M19"/>
    <mergeCell ref="O18:O19"/>
    <mergeCell ref="Q18:Q19"/>
    <mergeCell ref="S18:S19"/>
    <mergeCell ref="U15:U16"/>
    <mergeCell ref="A15:A16"/>
    <mergeCell ref="F15:F16"/>
    <mergeCell ref="G15:G16"/>
    <mergeCell ref="H15:H16"/>
    <mergeCell ref="I15:I16"/>
    <mergeCell ref="J15:J16"/>
    <mergeCell ref="C16:E16"/>
    <mergeCell ref="K15:K16"/>
    <mergeCell ref="M15:M16"/>
    <mergeCell ref="O15:O16"/>
    <mergeCell ref="Q15:Q16"/>
    <mergeCell ref="S15:S16"/>
    <mergeCell ref="U12:U13"/>
    <mergeCell ref="A12:A13"/>
    <mergeCell ref="F12:F13"/>
    <mergeCell ref="G12:G13"/>
    <mergeCell ref="H12:H13"/>
    <mergeCell ref="I12:I13"/>
    <mergeCell ref="J12:J13"/>
    <mergeCell ref="C13:E13"/>
    <mergeCell ref="K12:K13"/>
    <mergeCell ref="M12:M13"/>
    <mergeCell ref="O12:O13"/>
    <mergeCell ref="Q12:Q13"/>
    <mergeCell ref="S12:S13"/>
    <mergeCell ref="U9:U10"/>
    <mergeCell ref="A9:A10"/>
    <mergeCell ref="F9:F10"/>
    <mergeCell ref="G9:G10"/>
    <mergeCell ref="H9:H10"/>
    <mergeCell ref="I9:I10"/>
    <mergeCell ref="J9:J10"/>
    <mergeCell ref="C10:E10"/>
    <mergeCell ref="K9:K10"/>
    <mergeCell ref="M9:M10"/>
    <mergeCell ref="O9:O10"/>
    <mergeCell ref="Q9:Q10"/>
    <mergeCell ref="S9:S10"/>
    <mergeCell ref="C7:E7"/>
    <mergeCell ref="S4:S5"/>
    <mergeCell ref="U4:U5"/>
    <mergeCell ref="C5:E5"/>
    <mergeCell ref="A6:A7"/>
    <mergeCell ref="F6:F7"/>
    <mergeCell ref="G6:G7"/>
    <mergeCell ref="H6:H7"/>
    <mergeCell ref="I6:I7"/>
    <mergeCell ref="J6:J7"/>
    <mergeCell ref="K6:K7"/>
    <mergeCell ref="M6:M7"/>
    <mergeCell ref="O6:O7"/>
    <mergeCell ref="Q6:Q7"/>
    <mergeCell ref="S6:S7"/>
    <mergeCell ref="U6:U7"/>
    <mergeCell ref="A1:U1"/>
    <mergeCell ref="A2:U2"/>
    <mergeCell ref="F4:F5"/>
    <mergeCell ref="G4:G5"/>
    <mergeCell ref="H4:H5"/>
    <mergeCell ref="I4:I5"/>
    <mergeCell ref="K4:K5"/>
    <mergeCell ref="M4:M5"/>
    <mergeCell ref="O4:O5"/>
    <mergeCell ref="Q4:Q5"/>
  </mergeCells>
  <pageMargins left="0.25" right="0.25" top="0.75" bottom="0.75" header="0.3" footer="0.3"/>
  <pageSetup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71B7-D8E8-4F62-8A64-3B702A5BDEF6}">
  <sheetPr>
    <tabColor theme="6"/>
  </sheetPr>
  <dimension ref="A1:U22"/>
  <sheetViews>
    <sheetView showGridLines="0" workbookViewId="0">
      <selection activeCell="Q16" sqref="Q16"/>
    </sheetView>
  </sheetViews>
  <sheetFormatPr defaultRowHeight="15" x14ac:dyDescent="0.25"/>
  <cols>
    <col min="1" max="1" width="18.85546875" customWidth="1"/>
    <col min="2" max="2" width="2.28515625" customWidth="1"/>
    <col min="3" max="3" width="9.85546875" customWidth="1"/>
    <col min="4" max="4" width="2" customWidth="1"/>
    <col min="5" max="5" width="12.42578125" customWidth="1"/>
    <col min="6" max="6" width="2.7109375" customWidth="1"/>
    <col min="7" max="7" width="12.42578125" customWidth="1"/>
    <col min="8" max="8" width="2.7109375" customWidth="1"/>
    <col min="9" max="9" width="11.140625" customWidth="1"/>
    <col min="10" max="10" width="2.7109375" customWidth="1"/>
    <col min="11" max="11" width="11.42578125" customWidth="1"/>
    <col min="12" max="12" width="1.7109375" customWidth="1"/>
    <col min="13" max="13" width="7.7109375" customWidth="1"/>
    <col min="14" max="14" width="1.7109375" customWidth="1"/>
    <col min="15" max="15" width="11.140625" customWidth="1"/>
    <col min="16" max="16" width="1.7109375" customWidth="1"/>
    <col min="17" max="17" width="10.42578125" customWidth="1"/>
    <col min="18" max="18" width="1.7109375" customWidth="1"/>
    <col min="19" max="19" width="7.7109375" customWidth="1"/>
    <col min="20" max="20" width="1.7109375" customWidth="1"/>
    <col min="21" max="21" width="11.7109375" customWidth="1"/>
  </cols>
  <sheetData>
    <row r="1" spans="1:21" ht="15.75" x14ac:dyDescent="0.25">
      <c r="A1" s="267" t="s">
        <v>1348</v>
      </c>
      <c r="B1" s="267"/>
      <c r="C1" s="267"/>
      <c r="D1" s="267"/>
      <c r="E1" s="267"/>
      <c r="F1" s="267"/>
      <c r="G1" s="267"/>
      <c r="H1" s="267"/>
      <c r="I1" s="267"/>
      <c r="J1" s="267"/>
      <c r="K1" s="267"/>
      <c r="L1" s="267"/>
      <c r="M1" s="267"/>
      <c r="N1" s="267"/>
      <c r="O1" s="267"/>
      <c r="P1" s="267"/>
      <c r="Q1" s="267"/>
      <c r="R1" s="267"/>
      <c r="S1" s="267"/>
      <c r="T1" s="267"/>
      <c r="U1" s="267"/>
    </row>
    <row r="2" spans="1:21" ht="17.25" customHeight="1" x14ac:dyDescent="0.25">
      <c r="A2" s="271" t="s">
        <v>1345</v>
      </c>
      <c r="B2" s="271"/>
      <c r="C2" s="271"/>
      <c r="D2" s="271"/>
      <c r="E2" s="271"/>
      <c r="F2" s="271"/>
      <c r="G2" s="271"/>
      <c r="H2" s="271"/>
      <c r="I2" s="271"/>
      <c r="J2" s="271"/>
      <c r="K2" s="271"/>
      <c r="L2" s="271"/>
      <c r="M2" s="271"/>
      <c r="N2" s="271"/>
      <c r="O2" s="271"/>
      <c r="P2" s="271"/>
      <c r="Q2" s="271"/>
      <c r="R2" s="271"/>
      <c r="S2" s="271"/>
      <c r="T2" s="271"/>
      <c r="U2" s="271"/>
    </row>
    <row r="3" spans="1:21" x14ac:dyDescent="0.25">
      <c r="A3" s="176"/>
      <c r="B3" s="176"/>
      <c r="C3" s="176"/>
      <c r="D3" s="156"/>
      <c r="E3" s="176"/>
      <c r="F3" s="176"/>
      <c r="G3" s="176"/>
      <c r="H3" s="176"/>
      <c r="I3" s="176"/>
      <c r="J3" s="176"/>
      <c r="K3" s="176"/>
      <c r="L3" s="176"/>
      <c r="M3" s="176"/>
      <c r="N3" s="176"/>
      <c r="O3" s="176"/>
      <c r="P3" s="176"/>
      <c r="Q3" s="176"/>
      <c r="R3" s="176"/>
      <c r="S3" s="176"/>
      <c r="T3" s="176"/>
      <c r="U3" s="176"/>
    </row>
    <row r="4" spans="1:21" x14ac:dyDescent="0.25">
      <c r="A4" s="18"/>
      <c r="B4" s="18"/>
      <c r="C4" s="273" t="s">
        <v>1346</v>
      </c>
      <c r="D4" s="18"/>
      <c r="E4" s="238" t="s">
        <v>1371</v>
      </c>
      <c r="F4" s="18"/>
      <c r="G4" s="274" t="s">
        <v>1372</v>
      </c>
      <c r="H4" s="18"/>
      <c r="I4" s="274" t="s">
        <v>1369</v>
      </c>
      <c r="J4" s="193"/>
      <c r="K4" s="274" t="s">
        <v>1370</v>
      </c>
      <c r="L4" s="192"/>
    </row>
    <row r="5" spans="1:21" x14ac:dyDescent="0.25">
      <c r="A5" s="56" t="s">
        <v>1347</v>
      </c>
      <c r="B5" s="190"/>
      <c r="C5" s="306"/>
      <c r="D5" s="18"/>
      <c r="E5" s="238"/>
      <c r="F5" s="222"/>
      <c r="G5" s="274"/>
      <c r="H5" s="18"/>
      <c r="I5" s="274"/>
      <c r="J5" s="193"/>
      <c r="K5" s="274"/>
      <c r="L5" s="192"/>
    </row>
    <row r="6" spans="1:21" x14ac:dyDescent="0.25">
      <c r="A6" s="277" t="str">
        <f>IF(ISBLANK(Beneficiary!C10),"",Beneficiary!C10)</f>
        <v/>
      </c>
      <c r="B6" s="194"/>
      <c r="C6" s="281" t="str">
        <f>IF(ISBLANK(Beneficiary!I10),0,Beneficiary!I10)</f>
        <v xml:space="preserve"> </v>
      </c>
      <c r="D6" s="301" t="s">
        <v>1028</v>
      </c>
      <c r="E6" s="305">
        <f>IF(ISBLANK(Beneficiary!C10),0,IF(COUNTIF('MFI PCI'!$A$2:$A$441,Beneficiary!C10),INDEX('MFI PCI'!$D$2:$D$441,MATCH(Beneficiary!C10,'MFI PCI'!$A$2:$A$441,)),"No Match"))</f>
        <v>0</v>
      </c>
      <c r="F6" s="300" t="s">
        <v>1029</v>
      </c>
      <c r="G6" s="304">
        <f>IF(ISBLANK(Beneficiary!$C10),0,(C6*$E6))</f>
        <v>0</v>
      </c>
      <c r="H6" s="194"/>
      <c r="I6" s="285">
        <f>IF(E6=0,0,IF(ISNUMBER(SEARCH("county",Beneficiary!C10)),INDEX('PCI Scores'!$I$2:$I$26,MATCH(E6-0.00001,'PCI Scores'!$H$2:$H$26,-1)),INDEX('PCI Scores'!$I$2:$I$26,MATCH(E6-0.00001,'PCI Scores'!$G$2:$G$26,-1))))</f>
        <v>0</v>
      </c>
      <c r="J6" s="198"/>
      <c r="K6" s="287">
        <f>IF(ISBLANK(Beneficiary!$C10),0,ROUND((I6*$C6),0))</f>
        <v>0</v>
      </c>
      <c r="L6" s="213"/>
    </row>
    <row r="7" spans="1:21" x14ac:dyDescent="0.25">
      <c r="A7" s="278"/>
      <c r="B7" s="176"/>
      <c r="C7" s="293"/>
      <c r="D7" s="301"/>
      <c r="E7" s="303"/>
      <c r="F7" s="300"/>
      <c r="G7" s="298"/>
      <c r="H7" s="88"/>
      <c r="I7" s="286"/>
      <c r="J7" s="219"/>
      <c r="K7" s="288"/>
      <c r="L7" s="213"/>
    </row>
    <row r="8" spans="1:21" x14ac:dyDescent="0.25">
      <c r="A8" s="156"/>
      <c r="B8" s="156"/>
      <c r="C8" s="206"/>
      <c r="D8" s="204"/>
      <c r="E8" s="223"/>
      <c r="F8" s="221"/>
      <c r="G8" s="217"/>
      <c r="H8" s="220"/>
      <c r="I8" s="218"/>
      <c r="J8" s="218"/>
      <c r="K8" s="209"/>
      <c r="L8" s="208"/>
    </row>
    <row r="9" spans="1:21" x14ac:dyDescent="0.25">
      <c r="A9" s="290" t="str">
        <f>IF(ISBLANK(Beneficiary!C11),"",Beneficiary!C11)</f>
        <v/>
      </c>
      <c r="B9" s="176"/>
      <c r="C9" s="282" t="str">
        <f>IF(ISBLANK(Beneficiary!I11),0,Beneficiary!I11)</f>
        <v xml:space="preserve"> </v>
      </c>
      <c r="D9" s="301" t="s">
        <v>1028</v>
      </c>
      <c r="E9" s="302">
        <f>IF(ISBLANK(Beneficiary!C11),0,IF(COUNTIF('MFI PCI'!$A$2:$A$441,Beneficiary!C11),INDEX('MFI PCI'!$D$2:$D$441,MATCH(Beneficiary!C11,'MFI PCI'!$A$2:$A$441,)),"No Match"))</f>
        <v>0</v>
      </c>
      <c r="F9" s="300" t="s">
        <v>1029</v>
      </c>
      <c r="G9" s="297">
        <f>IF(ISBLANK(Beneficiary!$C11),0,(C9*$E9))</f>
        <v>0</v>
      </c>
      <c r="H9" s="88"/>
      <c r="I9" s="299">
        <f>IF(E9=0,0,IF(ISNUMBER(SEARCH("county",Beneficiary!C11)),INDEX('PCI Scores'!$I$2:$I$26,MATCH(E9-0.00001,'PCI Scores'!$H$2:$H$26,-1)),INDEX('PCI Scores'!$I$2:$I$26,MATCH(E9-0.00001,'PCI Scores'!$G$2:$G$26,-1))))</f>
        <v>0</v>
      </c>
      <c r="J9" s="219"/>
      <c r="K9" s="289">
        <f>IF(ISBLANK(Beneficiary!$C11),0,ROUND((I9*$C9),0))</f>
        <v>0</v>
      </c>
      <c r="L9" s="213"/>
    </row>
    <row r="10" spans="1:21" x14ac:dyDescent="0.25">
      <c r="A10" s="291"/>
      <c r="B10" s="176"/>
      <c r="C10" s="293"/>
      <c r="D10" s="301"/>
      <c r="E10" s="303"/>
      <c r="F10" s="300"/>
      <c r="G10" s="298"/>
      <c r="H10" s="88"/>
      <c r="I10" s="286"/>
      <c r="J10" s="219"/>
      <c r="K10" s="288"/>
      <c r="L10" s="213"/>
    </row>
    <row r="11" spans="1:21" x14ac:dyDescent="0.25">
      <c r="A11" s="156"/>
      <c r="B11" s="156"/>
      <c r="C11" s="206"/>
      <c r="D11" s="204"/>
      <c r="E11" s="223"/>
      <c r="F11" s="221"/>
      <c r="G11" s="217"/>
      <c r="H11" s="220"/>
      <c r="I11" s="218"/>
      <c r="J11" s="218"/>
      <c r="K11" s="209"/>
      <c r="L11" s="208"/>
    </row>
    <row r="12" spans="1:21" x14ac:dyDescent="0.25">
      <c r="A12" s="290" t="str">
        <f>IF(ISBLANK(Beneficiary!C12),"",Beneficiary!C12)</f>
        <v/>
      </c>
      <c r="B12" s="176"/>
      <c r="C12" s="282" t="str">
        <f>IF(ISBLANK(Beneficiary!I12),0,Beneficiary!I12)</f>
        <v xml:space="preserve"> </v>
      </c>
      <c r="D12" s="301" t="s">
        <v>1028</v>
      </c>
      <c r="E12" s="302">
        <f>IF(ISBLANK(Beneficiary!C12),0,IF(COUNTIF('MFI PCI'!$A$2:$A$441,Beneficiary!C12),INDEX('MFI PCI'!$D$2:$D$441,MATCH(Beneficiary!C12,'MFI PCI'!$A$2:$A$441,)),"No Match"))</f>
        <v>0</v>
      </c>
      <c r="F12" s="300" t="s">
        <v>1029</v>
      </c>
      <c r="G12" s="297">
        <f>IF(ISBLANK(Beneficiary!$C12),0,(C12*$E12))</f>
        <v>0</v>
      </c>
      <c r="H12" s="88"/>
      <c r="I12" s="299">
        <f>IF(E12=0,0,IF(ISNUMBER(SEARCH("county",Beneficiary!C12)),INDEX('PCI Scores'!$I$2:$I$26,MATCH(E12-0.00001,'PCI Scores'!$H$2:$H$26,-1)),INDEX('PCI Scores'!$I$2:$I$26,MATCH(E12-0.00001,'PCI Scores'!$G$2:$G$26,-1))))</f>
        <v>0</v>
      </c>
      <c r="J12" s="219"/>
      <c r="K12" s="289">
        <f>IF(ISBLANK(Beneficiary!$C12),0,ROUND((I12*$C12),0))</f>
        <v>0</v>
      </c>
      <c r="L12" s="213"/>
    </row>
    <row r="13" spans="1:21" x14ac:dyDescent="0.25">
      <c r="A13" s="291"/>
      <c r="B13" s="176"/>
      <c r="C13" s="293"/>
      <c r="D13" s="301"/>
      <c r="E13" s="303"/>
      <c r="F13" s="300"/>
      <c r="G13" s="298"/>
      <c r="H13" s="88"/>
      <c r="I13" s="286"/>
      <c r="J13" s="219"/>
      <c r="K13" s="288"/>
      <c r="L13" s="213"/>
    </row>
    <row r="14" spans="1:21" x14ac:dyDescent="0.25">
      <c r="A14" s="156"/>
      <c r="B14" s="156"/>
      <c r="C14" s="206"/>
      <c r="D14" s="204"/>
      <c r="E14" s="223"/>
      <c r="F14" s="221"/>
      <c r="G14" s="217"/>
      <c r="H14" s="220"/>
      <c r="I14" s="218"/>
      <c r="J14" s="218"/>
      <c r="K14" s="209"/>
      <c r="L14" s="208"/>
    </row>
    <row r="15" spans="1:21" x14ac:dyDescent="0.25">
      <c r="A15" s="290" t="str">
        <f>IF(ISBLANK(Beneficiary!C13),"",Beneficiary!C13)</f>
        <v/>
      </c>
      <c r="B15" s="176"/>
      <c r="C15" s="282" t="str">
        <f>IF(ISBLANK(Beneficiary!I13),0,Beneficiary!I13)</f>
        <v xml:space="preserve"> </v>
      </c>
      <c r="D15" s="301" t="s">
        <v>1028</v>
      </c>
      <c r="E15" s="302">
        <f>IF(ISBLANK(Beneficiary!C13),0,IF(COUNTIF('MFI PCI'!$A$2:$A$441,Beneficiary!C13),INDEX('MFI PCI'!$D$2:$D$441,MATCH(Beneficiary!C13,'MFI PCI'!$A$2:$A$441,)),"No Match"))</f>
        <v>0</v>
      </c>
      <c r="F15" s="300" t="s">
        <v>1029</v>
      </c>
      <c r="G15" s="297">
        <f>IF(ISBLANK(Beneficiary!$C13),0,(C15*$E15))</f>
        <v>0</v>
      </c>
      <c r="H15" s="88"/>
      <c r="I15" s="299">
        <f>IF(E15=0,0,IF(ISNUMBER(SEARCH("county",Beneficiary!C13)),INDEX('PCI Scores'!$I$2:$I$26,MATCH(E15-0.00001,'PCI Scores'!$H$2:$H$26,-1)),INDEX('PCI Scores'!$I$2:$I$26,MATCH(E15-0.00001,'PCI Scores'!$G$2:$G$26,-1))))</f>
        <v>0</v>
      </c>
      <c r="J15" s="219"/>
      <c r="K15" s="289">
        <f>IF(ISBLANK(Beneficiary!$C13),0,ROUND((I15*$C15),0))</f>
        <v>0</v>
      </c>
      <c r="L15" s="213"/>
    </row>
    <row r="16" spans="1:21" x14ac:dyDescent="0.25">
      <c r="A16" s="291"/>
      <c r="B16" s="176"/>
      <c r="C16" s="293"/>
      <c r="D16" s="301"/>
      <c r="E16" s="303"/>
      <c r="F16" s="300"/>
      <c r="G16" s="298"/>
      <c r="H16" s="88"/>
      <c r="I16" s="286"/>
      <c r="J16" s="219"/>
      <c r="K16" s="288"/>
      <c r="L16" s="213"/>
      <c r="Q16" t="s">
        <v>1350</v>
      </c>
    </row>
    <row r="17" spans="1:12" x14ac:dyDescent="0.25">
      <c r="A17" s="156"/>
      <c r="B17" s="156"/>
      <c r="C17" s="206"/>
      <c r="D17" s="204"/>
      <c r="E17" s="223"/>
      <c r="F17" s="221"/>
      <c r="G17" s="217"/>
      <c r="H17" s="220"/>
      <c r="I17" s="218"/>
      <c r="J17" s="218"/>
      <c r="K17" s="209"/>
      <c r="L17" s="208"/>
    </row>
    <row r="18" spans="1:12" x14ac:dyDescent="0.25">
      <c r="A18" s="290" t="str">
        <f>IF(ISBLANK(Beneficiary!C14),"",Beneficiary!C14)</f>
        <v/>
      </c>
      <c r="B18" s="176"/>
      <c r="C18" s="282" t="str">
        <f>IF(ISBLANK(Beneficiary!I14),0,Beneficiary!I14)</f>
        <v xml:space="preserve"> </v>
      </c>
      <c r="D18" s="301" t="s">
        <v>1028</v>
      </c>
      <c r="E18" s="302">
        <f>IF(ISBLANK(Beneficiary!C14),0,IF(COUNTIF('MFI PCI'!$A$2:$A$441,Beneficiary!C14),INDEX('MFI PCI'!$D$2:$D$441,MATCH(Beneficiary!C14,'MFI PCI'!$A$2:$A$441,)),"No Match"))</f>
        <v>0</v>
      </c>
      <c r="F18" s="300" t="s">
        <v>1029</v>
      </c>
      <c r="G18" s="297">
        <f>IF(ISBLANK(Beneficiary!$C14),0,(C18*$E18))</f>
        <v>0</v>
      </c>
      <c r="H18" s="88"/>
      <c r="I18" s="299">
        <f>IF(E18=0,0,IF(ISNUMBER(SEARCH("county",Beneficiary!C14)),INDEX('PCI Scores'!$I$2:$I$26,MATCH(E18-0.00001,'PCI Scores'!$H$2:$H$26,-1)),INDEX('PCI Scores'!$I$2:$I$26,MATCH(E18-0.00001,'PCI Scores'!$G$2:$G$26,-1))))</f>
        <v>0</v>
      </c>
      <c r="J18" s="219"/>
      <c r="K18" s="289">
        <f>IF(ISBLANK(Beneficiary!$C14),0,ROUND((I18*$C18),0))</f>
        <v>0</v>
      </c>
      <c r="L18" s="213"/>
    </row>
    <row r="19" spans="1:12" x14ac:dyDescent="0.25">
      <c r="A19" s="291"/>
      <c r="B19" s="176"/>
      <c r="C19" s="293"/>
      <c r="D19" s="301"/>
      <c r="E19" s="303"/>
      <c r="F19" s="300"/>
      <c r="G19" s="298"/>
      <c r="H19" s="88"/>
      <c r="I19" s="286"/>
      <c r="J19" s="219"/>
      <c r="K19" s="288"/>
      <c r="L19" s="213"/>
    </row>
    <row r="20" spans="1:12" x14ac:dyDescent="0.25">
      <c r="A20" s="156"/>
      <c r="B20" s="156"/>
      <c r="C20" s="206"/>
      <c r="D20" s="204"/>
      <c r="E20" s="223"/>
      <c r="F20" s="221"/>
      <c r="G20" s="217"/>
      <c r="H20" s="220"/>
      <c r="I20" s="218"/>
      <c r="J20" s="218"/>
      <c r="K20" s="209"/>
      <c r="L20" s="208"/>
    </row>
    <row r="21" spans="1:12" x14ac:dyDescent="0.25">
      <c r="A21" s="296" t="str">
        <f>IF(ISBLANK(Beneficiary!C15),"",Beneficiary!C15)</f>
        <v/>
      </c>
      <c r="B21" s="176"/>
      <c r="C21" s="282" t="str">
        <f>IF(ISBLANK(Beneficiary!I15),0,Beneficiary!I15)</f>
        <v xml:space="preserve"> </v>
      </c>
      <c r="D21" s="301" t="s">
        <v>1028</v>
      </c>
      <c r="E21" s="302">
        <f>IF(ISBLANK(Beneficiary!C15),0,IF(COUNTIF('MFI PCI'!$A$2:$A$441,Beneficiary!C15),INDEX('MFI PCI'!$D$2:$D$441,MATCH(Beneficiary!C15,'MFI PCI'!$A$2:$A$441,)),"No Match"))</f>
        <v>0</v>
      </c>
      <c r="F21" s="300" t="s">
        <v>1029</v>
      </c>
      <c r="G21" s="297">
        <f>IF(ISBLANK(Beneficiary!$C15),0,(C21*$E21))</f>
        <v>0</v>
      </c>
      <c r="H21" s="88"/>
      <c r="I21" s="299">
        <f>IF(E21=0,0,IF(ISNUMBER(SEARCH("county",Beneficiary!C15)),INDEX('PCI Scores'!$I$2:$I$26,MATCH(E21-0.00001,'PCI Scores'!$H$2:$H$26,-1)),INDEX('PCI Scores'!$I$2:$I$26,MATCH(E21-0.00001,'PCI Scores'!$G$2:$G$26,-1))))</f>
        <v>0</v>
      </c>
      <c r="J21" s="219"/>
      <c r="K21" s="289">
        <f>IF(ISBLANK(Beneficiary!$C15),0,ROUND((I21*$C21),0))</f>
        <v>0</v>
      </c>
      <c r="L21" s="213"/>
    </row>
    <row r="22" spans="1:12" x14ac:dyDescent="0.25">
      <c r="A22" s="278"/>
      <c r="B22" s="214"/>
      <c r="C22" s="293"/>
      <c r="D22" s="301"/>
      <c r="E22" s="303"/>
      <c r="F22" s="300"/>
      <c r="G22" s="298"/>
      <c r="H22" s="214"/>
      <c r="I22" s="286"/>
      <c r="J22" s="215"/>
      <c r="K22" s="288"/>
      <c r="L22" s="213"/>
    </row>
  </sheetData>
  <sheetProtection algorithmName="SHA-512" hashValue="LQ/CgdShBfaXWtoT5ebSjegR5ZuPqRWTxBUSHMJmJwGqz0gy1tsAVly4C4LFtGd1rg2usS/vWC0jZHqudahAqQ==" saltValue="d4SOVejANfTFSwycOCPSMg==" spinCount="100000" sheet="1" objects="1" scenarios="1"/>
  <mergeCells count="55">
    <mergeCell ref="A1:U1"/>
    <mergeCell ref="A2:U2"/>
    <mergeCell ref="G4:G5"/>
    <mergeCell ref="I4:I5"/>
    <mergeCell ref="K4:K5"/>
    <mergeCell ref="C4:C5"/>
    <mergeCell ref="E4:E5"/>
    <mergeCell ref="K9:K10"/>
    <mergeCell ref="A9:A10"/>
    <mergeCell ref="I6:I7"/>
    <mergeCell ref="K6:K7"/>
    <mergeCell ref="A6:A7"/>
    <mergeCell ref="F6:F7"/>
    <mergeCell ref="D6:D7"/>
    <mergeCell ref="G6:G7"/>
    <mergeCell ref="I9:I10"/>
    <mergeCell ref="F9:F10"/>
    <mergeCell ref="G9:G10"/>
    <mergeCell ref="C6:C7"/>
    <mergeCell ref="E6:E7"/>
    <mergeCell ref="E9:E10"/>
    <mergeCell ref="D9:D10"/>
    <mergeCell ref="C9:C10"/>
    <mergeCell ref="G15:G16"/>
    <mergeCell ref="I15:I16"/>
    <mergeCell ref="K15:K16"/>
    <mergeCell ref="A15:A16"/>
    <mergeCell ref="G12:G13"/>
    <mergeCell ref="K12:K13"/>
    <mergeCell ref="A12:A13"/>
    <mergeCell ref="D15:D16"/>
    <mergeCell ref="C15:C16"/>
    <mergeCell ref="D12:D13"/>
    <mergeCell ref="C12:C13"/>
    <mergeCell ref="I12:I13"/>
    <mergeCell ref="F12:F13"/>
    <mergeCell ref="E12:E13"/>
    <mergeCell ref="F15:F16"/>
    <mergeCell ref="E15:E16"/>
    <mergeCell ref="A21:A22"/>
    <mergeCell ref="G18:G19"/>
    <mergeCell ref="I18:I19"/>
    <mergeCell ref="K18:K19"/>
    <mergeCell ref="A18:A19"/>
    <mergeCell ref="I21:I22"/>
    <mergeCell ref="F21:F22"/>
    <mergeCell ref="D18:D19"/>
    <mergeCell ref="G21:G22"/>
    <mergeCell ref="K21:K22"/>
    <mergeCell ref="C18:C19"/>
    <mergeCell ref="D21:D22"/>
    <mergeCell ref="C21:C22"/>
    <mergeCell ref="E18:E19"/>
    <mergeCell ref="E21:E22"/>
    <mergeCell ref="F18:F19"/>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L23" sqref="L23"/>
    </sheetView>
  </sheetViews>
  <sheetFormatPr defaultColWidth="8.85546875" defaultRowHeight="12.75" x14ac:dyDescent="0.2"/>
  <cols>
    <col min="1" max="1" width="2.28515625" style="8" customWidth="1"/>
    <col min="2" max="2" width="5.140625" style="8" customWidth="1"/>
    <col min="3" max="3" width="8.85546875" style="20"/>
    <col min="4" max="4" width="9.42578125" style="20" customWidth="1"/>
    <col min="5" max="5" width="8.85546875" style="20"/>
    <col min="6" max="6" width="2.7109375" style="20" customWidth="1"/>
    <col min="7" max="8" width="10" style="20" customWidth="1"/>
    <col min="9" max="9" width="11.7109375" style="20" customWidth="1"/>
    <col min="10" max="10" width="12.7109375" style="20" customWidth="1"/>
    <col min="11" max="12" width="10.5703125" style="20" customWidth="1"/>
    <col min="13" max="16384" width="8.85546875" style="8"/>
  </cols>
  <sheetData>
    <row r="1" spans="1:12" ht="14.45" customHeight="1" x14ac:dyDescent="0.25">
      <c r="A1" s="267" t="s">
        <v>475</v>
      </c>
      <c r="B1" s="267"/>
      <c r="C1" s="267"/>
      <c r="D1" s="267"/>
      <c r="E1" s="267"/>
      <c r="F1" s="267"/>
      <c r="G1" s="267"/>
      <c r="H1" s="267"/>
      <c r="I1" s="267"/>
      <c r="J1" s="267"/>
      <c r="K1" s="267"/>
      <c r="L1" s="267"/>
    </row>
    <row r="3" spans="1:12" x14ac:dyDescent="0.2">
      <c r="B3" s="231" t="s">
        <v>516</v>
      </c>
      <c r="C3" s="231"/>
      <c r="D3" s="231"/>
      <c r="E3" s="27"/>
      <c r="G3" s="231" t="s">
        <v>517</v>
      </c>
      <c r="H3" s="231"/>
      <c r="I3" s="262"/>
      <c r="J3" s="262"/>
      <c r="K3" s="262"/>
      <c r="L3" s="262"/>
    </row>
    <row r="4" spans="1:12" customFormat="1" ht="15" x14ac:dyDescent="0.25"/>
    <row r="5" spans="1:12" ht="15" customHeight="1" thickBot="1" x14ac:dyDescent="0.25">
      <c r="B5" s="309" t="s">
        <v>476</v>
      </c>
      <c r="C5" s="309"/>
      <c r="D5" s="309"/>
      <c r="E5" s="309"/>
      <c r="G5" s="309" t="s">
        <v>477</v>
      </c>
      <c r="H5" s="309"/>
      <c r="I5" s="309"/>
      <c r="J5" s="309"/>
      <c r="K5" s="309"/>
      <c r="L5" s="309"/>
    </row>
    <row r="6" spans="1:12" s="36" customFormat="1" ht="51" x14ac:dyDescent="0.2">
      <c r="B6" s="32"/>
      <c r="C6" s="33" t="s">
        <v>509</v>
      </c>
      <c r="D6" s="33" t="s">
        <v>510</v>
      </c>
      <c r="E6" s="34" t="s">
        <v>511</v>
      </c>
      <c r="F6" s="26"/>
      <c r="G6" s="35" t="s">
        <v>509</v>
      </c>
      <c r="H6" s="33" t="s">
        <v>511</v>
      </c>
      <c r="I6" s="33" t="s">
        <v>515</v>
      </c>
      <c r="J6" s="33" t="s">
        <v>512</v>
      </c>
      <c r="K6" s="33" t="s">
        <v>513</v>
      </c>
      <c r="L6" s="34" t="s">
        <v>514</v>
      </c>
    </row>
    <row r="7" spans="1:12" s="18" customFormat="1" ht="24" customHeight="1" x14ac:dyDescent="0.2">
      <c r="B7" s="37"/>
      <c r="C7" s="40" t="s">
        <v>480</v>
      </c>
      <c r="D7" s="40"/>
      <c r="E7" s="41" t="s">
        <v>481</v>
      </c>
      <c r="F7" s="42"/>
      <c r="G7" s="43" t="s">
        <v>482</v>
      </c>
      <c r="H7" s="40" t="s">
        <v>483</v>
      </c>
      <c r="I7" s="40" t="s">
        <v>484</v>
      </c>
      <c r="J7" s="40" t="s">
        <v>485</v>
      </c>
      <c r="K7" s="40" t="s">
        <v>486</v>
      </c>
      <c r="L7" s="41" t="s">
        <v>487</v>
      </c>
    </row>
    <row r="8" spans="1:12" ht="24" customHeight="1" x14ac:dyDescent="0.2">
      <c r="B8" s="37" t="s">
        <v>478</v>
      </c>
      <c r="C8" s="64"/>
      <c r="D8" s="38"/>
      <c r="E8" s="63"/>
      <c r="F8" s="39"/>
      <c r="G8" s="173"/>
      <c r="H8" s="172"/>
      <c r="I8" s="172"/>
      <c r="J8" s="172"/>
      <c r="K8" s="172"/>
      <c r="L8" s="171"/>
    </row>
    <row r="9" spans="1:12" s="18" customFormat="1" ht="24" customHeight="1" x14ac:dyDescent="0.2">
      <c r="B9" s="37"/>
      <c r="C9" s="40"/>
      <c r="D9" s="40" t="s">
        <v>488</v>
      </c>
      <c r="E9" s="41" t="s">
        <v>489</v>
      </c>
      <c r="F9" s="42"/>
      <c r="G9" s="43"/>
      <c r="H9" s="40" t="s">
        <v>490</v>
      </c>
      <c r="I9" s="40" t="s">
        <v>491</v>
      </c>
      <c r="J9" s="40" t="s">
        <v>492</v>
      </c>
      <c r="K9" s="40" t="s">
        <v>493</v>
      </c>
      <c r="L9" s="41" t="s">
        <v>494</v>
      </c>
    </row>
    <row r="10" spans="1:12" ht="24" customHeight="1" thickBot="1" x14ac:dyDescent="0.25">
      <c r="B10" s="44" t="s">
        <v>479</v>
      </c>
      <c r="C10" s="45"/>
      <c r="D10" s="45" t="str">
        <f>IF(C13=0,"",C8/C13)</f>
        <v/>
      </c>
      <c r="E10" s="46" t="str">
        <f>IF(C8=0,"",E8/C8)</f>
        <v/>
      </c>
      <c r="F10" s="47"/>
      <c r="G10" s="48"/>
      <c r="H10" s="45" t="str">
        <f>IF($G$8=0,"",H8/$G$8)</f>
        <v/>
      </c>
      <c r="I10" s="45" t="str">
        <f>IF($G$8=0,"",I8/$G$8)</f>
        <v/>
      </c>
      <c r="J10" s="45" t="str">
        <f>IF($G$8=0,"",J8/$G$8)</f>
        <v/>
      </c>
      <c r="K10" s="45" t="str">
        <f>IF($G$8=0,"",K8/$G$8)</f>
        <v/>
      </c>
      <c r="L10" s="46" t="str">
        <f>IF($G$8=0,"",L8/$G$8)</f>
        <v/>
      </c>
    </row>
    <row r="11" spans="1:12" ht="15" customHeight="1" thickBot="1" x14ac:dyDescent="0.25">
      <c r="B11" s="49"/>
      <c r="C11" s="19"/>
      <c r="D11" s="19"/>
      <c r="E11" s="19"/>
      <c r="F11" s="19"/>
      <c r="G11" s="19"/>
      <c r="H11" s="19"/>
      <c r="I11" s="19"/>
      <c r="J11" s="19"/>
      <c r="K11" s="19"/>
      <c r="L11" s="19"/>
    </row>
    <row r="12" spans="1:12" s="18" customFormat="1" ht="24" customHeight="1" x14ac:dyDescent="0.2">
      <c r="B12" s="50"/>
      <c r="C12" s="51" t="s">
        <v>495</v>
      </c>
      <c r="D12" s="51"/>
      <c r="E12" s="52" t="s">
        <v>496</v>
      </c>
      <c r="F12" s="42"/>
      <c r="G12" s="53" t="s">
        <v>497</v>
      </c>
      <c r="H12" s="51" t="s">
        <v>498</v>
      </c>
      <c r="I12" s="51" t="s">
        <v>499</v>
      </c>
      <c r="J12" s="51" t="s">
        <v>500</v>
      </c>
      <c r="K12" s="51" t="s">
        <v>501</v>
      </c>
      <c r="L12" s="52" t="s">
        <v>502</v>
      </c>
    </row>
    <row r="13" spans="1:12" ht="24" customHeight="1" x14ac:dyDescent="0.2">
      <c r="B13" s="37" t="s">
        <v>478</v>
      </c>
      <c r="C13" s="64"/>
      <c r="D13" s="38"/>
      <c r="E13" s="54" t="str">
        <f>IF(C13=0,"",ROUND(C13*E15,0))</f>
        <v/>
      </c>
      <c r="F13" s="39"/>
      <c r="G13" s="55" t="str">
        <f>IF($C$13=0,"",ROUND(G8/$D$10,0))</f>
        <v/>
      </c>
      <c r="H13" s="38" t="str">
        <f>IF($C$13=0,"",ROUND(H15*$G$13,0))</f>
        <v/>
      </c>
      <c r="I13" s="38" t="str">
        <f>IF($C$13=0,"",ROUND(I15*$G$13,0))</f>
        <v/>
      </c>
      <c r="J13" s="38" t="str">
        <f>IF($C$13=0,"",J15*$G$13)</f>
        <v/>
      </c>
      <c r="K13" s="38" t="str">
        <f>IF($C$13=0,"",K15*$G$13)</f>
        <v/>
      </c>
      <c r="L13" s="54" t="str">
        <f>IF($C$13=0,"",L15*$G$13)</f>
        <v/>
      </c>
    </row>
    <row r="14" spans="1:12" s="18" customFormat="1" ht="24" customHeight="1" x14ac:dyDescent="0.2">
      <c r="B14" s="37"/>
      <c r="C14" s="40">
        <v>100</v>
      </c>
      <c r="D14" s="40"/>
      <c r="E14" s="41" t="s">
        <v>503</v>
      </c>
      <c r="F14" s="42"/>
      <c r="G14" s="152">
        <f>IF($C$13=0,0,ROUND(G8/$D$10,0))</f>
        <v>0</v>
      </c>
      <c r="H14" s="40" t="s">
        <v>504</v>
      </c>
      <c r="I14" s="40" t="s">
        <v>505</v>
      </c>
      <c r="J14" s="40" t="s">
        <v>506</v>
      </c>
      <c r="K14" s="40" t="s">
        <v>507</v>
      </c>
      <c r="L14" s="41" t="s">
        <v>508</v>
      </c>
    </row>
    <row r="15" spans="1:12" ht="24" customHeight="1" thickBot="1" x14ac:dyDescent="0.25">
      <c r="B15" s="44" t="s">
        <v>479</v>
      </c>
      <c r="C15" s="45"/>
      <c r="D15" s="45"/>
      <c r="E15" s="46" t="str">
        <f>IF(C8=0,"",E8/C8)</f>
        <v/>
      </c>
      <c r="F15" s="47"/>
      <c r="G15" s="48"/>
      <c r="H15" s="45" t="str">
        <f>IF($G$8=0,"",H8/$G$8)</f>
        <v/>
      </c>
      <c r="I15" s="45" t="str">
        <f>IF($G$8=0,"",I8/$G$8)</f>
        <v/>
      </c>
      <c r="J15" s="45" t="str">
        <f>IF($G$8=0,"",J8/$G$8)</f>
        <v/>
      </c>
      <c r="K15" s="45" t="str">
        <f>IF($G$8=0,"",K8/$G$8)</f>
        <v/>
      </c>
      <c r="L15" s="46" t="str">
        <f>IF($G$8=0,"",L8/$G$8)</f>
        <v/>
      </c>
    </row>
    <row r="16" spans="1:12" ht="54.6" customHeight="1" x14ac:dyDescent="0.2">
      <c r="B16" s="307" t="s">
        <v>1034</v>
      </c>
      <c r="C16" s="307"/>
      <c r="D16" s="307"/>
      <c r="E16" s="307"/>
      <c r="F16" s="307"/>
      <c r="G16" s="307"/>
      <c r="H16" s="307"/>
      <c r="I16" s="307"/>
      <c r="J16" s="307"/>
      <c r="K16" s="307"/>
      <c r="L16" s="307"/>
    </row>
    <row r="18" spans="2:13" x14ac:dyDescent="0.2">
      <c r="B18" s="56" t="s">
        <v>518</v>
      </c>
      <c r="C18" s="57"/>
      <c r="D18" s="57"/>
      <c r="H18" s="178" t="s">
        <v>521</v>
      </c>
      <c r="I18" s="177"/>
      <c r="J18" s="177"/>
      <c r="K18" s="177"/>
    </row>
    <row r="19" spans="2:13" ht="15" customHeight="1" x14ac:dyDescent="0.2">
      <c r="B19" s="8" t="s">
        <v>519</v>
      </c>
      <c r="E19" s="65"/>
      <c r="H19" s="307" t="s">
        <v>567</v>
      </c>
      <c r="I19" s="307"/>
      <c r="J19" s="307"/>
      <c r="K19" s="307"/>
      <c r="L19" s="307"/>
    </row>
    <row r="20" spans="2:13" customFormat="1" ht="13.5" customHeight="1" x14ac:dyDescent="0.25">
      <c r="H20" s="307"/>
      <c r="I20" s="307"/>
      <c r="J20" s="307"/>
      <c r="K20" s="307"/>
      <c r="L20" s="307"/>
    </row>
    <row r="21" spans="2:13" ht="15" customHeight="1" x14ac:dyDescent="0.2">
      <c r="B21" s="8" t="s">
        <v>520</v>
      </c>
      <c r="E21" s="58" t="str">
        <f>IF(E19=0,"",384.16/(1+(384.16/E19)))</f>
        <v/>
      </c>
      <c r="H21" s="182"/>
      <c r="I21" s="182"/>
      <c r="J21" s="182"/>
      <c r="K21" s="182"/>
      <c r="L21" s="182"/>
    </row>
    <row r="22" spans="2:13" ht="15" customHeight="1" x14ac:dyDescent="0.2">
      <c r="I22" s="59" t="s">
        <v>522</v>
      </c>
      <c r="J22" s="167"/>
      <c r="K22" s="59" t="s">
        <v>523</v>
      </c>
      <c r="L22" s="180"/>
    </row>
    <row r="23" spans="2:13" customFormat="1" ht="15" customHeight="1" x14ac:dyDescent="0.25">
      <c r="K23" s="179" t="s">
        <v>1334</v>
      </c>
      <c r="L23" s="181">
        <f>IF(ISBLANK(L22),0,ROUND(L22*J22,0))</f>
        <v>0</v>
      </c>
    </row>
    <row r="24" spans="2:13" ht="15" customHeight="1" x14ac:dyDescent="0.2">
      <c r="I24" s="61"/>
      <c r="J24" s="62"/>
      <c r="K24" s="61"/>
      <c r="L24" s="166">
        <f>IF(H13="",0,H13)</f>
        <v>0</v>
      </c>
      <c r="M24" s="169">
        <f>IF(E13="",0,E13)</f>
        <v>0</v>
      </c>
    </row>
    <row r="25" spans="2:13" x14ac:dyDescent="0.2">
      <c r="B25" s="307" t="s">
        <v>524</v>
      </c>
      <c r="C25" s="307"/>
      <c r="D25" s="307"/>
      <c r="E25" s="307"/>
      <c r="F25" s="307"/>
      <c r="G25" s="307"/>
      <c r="H25" s="307"/>
      <c r="I25" s="307"/>
      <c r="J25" s="307"/>
      <c r="K25" s="307"/>
      <c r="L25" s="307"/>
    </row>
    <row r="26" spans="2:13" ht="15" x14ac:dyDescent="0.25">
      <c r="B26" s="60" t="s">
        <v>525</v>
      </c>
    </row>
    <row r="27" spans="2:13" x14ac:dyDescent="0.2">
      <c r="B27" s="271" t="s">
        <v>568</v>
      </c>
      <c r="C27" s="271"/>
      <c r="D27" s="271"/>
      <c r="E27" s="271"/>
      <c r="F27" s="271"/>
      <c r="G27" s="271"/>
      <c r="H27" s="271"/>
      <c r="I27" s="271"/>
      <c r="J27" s="271"/>
      <c r="K27" s="271"/>
      <c r="L27" s="271"/>
    </row>
    <row r="28" spans="2:13" ht="15" x14ac:dyDescent="0.25">
      <c r="B28" s="308" t="s">
        <v>569</v>
      </c>
      <c r="C28" s="271"/>
      <c r="D28" s="271"/>
      <c r="E28" s="271"/>
      <c r="F28" s="271"/>
      <c r="G28" s="271"/>
      <c r="H28" s="271"/>
      <c r="I28" s="271"/>
      <c r="J28" s="271"/>
      <c r="K28" s="271"/>
      <c r="L28" s="271"/>
    </row>
  </sheetData>
  <sheetProtection algorithmName="SHA-512" hashValue="5TfVaH5JBE53KIsWUIlBAGA82FUXUmn2pYOCVmtvxknfgGseT1xo1+XEm9seZ3ZrW9d5d7MJ1SzN+LkUQkJNoQ==" saltValue="v9Jv5k3bn8gh1gxq1DwN3w=="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23"/>
  <sheetViews>
    <sheetView showGridLines="0" workbookViewId="0">
      <selection activeCell="L15" sqref="L15"/>
    </sheetView>
  </sheetViews>
  <sheetFormatPr defaultColWidth="8.85546875" defaultRowHeight="12.75" x14ac:dyDescent="0.2"/>
  <cols>
    <col min="1" max="11" width="10" style="8" customWidth="1"/>
    <col min="12" max="12" width="11" style="8" bestFit="1" customWidth="1"/>
    <col min="13" max="16384" width="8.85546875" style="8"/>
  </cols>
  <sheetData>
    <row r="1" spans="1:12" ht="15.75" x14ac:dyDescent="0.25">
      <c r="A1" s="267" t="s">
        <v>526</v>
      </c>
      <c r="B1" s="267"/>
      <c r="C1" s="267"/>
      <c r="D1" s="267"/>
      <c r="E1" s="267"/>
      <c r="F1" s="267"/>
      <c r="G1" s="267"/>
      <c r="H1" s="267"/>
      <c r="I1" s="267"/>
      <c r="J1" s="267"/>
      <c r="K1" s="267"/>
    </row>
    <row r="3" spans="1:12" ht="28.5" customHeight="1" x14ac:dyDescent="0.2">
      <c r="A3" s="307" t="s">
        <v>1327</v>
      </c>
      <c r="B3" s="307"/>
      <c r="C3" s="307"/>
      <c r="D3" s="307"/>
      <c r="E3" s="307"/>
      <c r="F3" s="307"/>
      <c r="G3" s="307"/>
      <c r="H3" s="307"/>
      <c r="I3" s="307"/>
      <c r="J3" s="307"/>
      <c r="K3" s="307"/>
    </row>
    <row r="4" spans="1:12" x14ac:dyDescent="0.2">
      <c r="A4" s="307"/>
      <c r="B4" s="307"/>
      <c r="C4" s="307"/>
      <c r="D4" s="307"/>
      <c r="E4" s="307"/>
      <c r="F4" s="307"/>
      <c r="G4" s="307"/>
      <c r="H4" s="307"/>
      <c r="I4" s="307"/>
      <c r="J4" s="307"/>
      <c r="K4" s="307"/>
    </row>
    <row r="5" spans="1:12" x14ac:dyDescent="0.2">
      <c r="A5" s="30"/>
      <c r="B5" s="30"/>
      <c r="C5" s="30"/>
      <c r="D5" s="30"/>
      <c r="E5" s="30"/>
      <c r="F5" s="30"/>
      <c r="G5" s="30"/>
      <c r="H5" s="30"/>
      <c r="I5" s="30"/>
      <c r="J5" s="30"/>
      <c r="K5" s="30"/>
    </row>
    <row r="6" spans="1:12" x14ac:dyDescent="0.2">
      <c r="A6" s="67" t="s">
        <v>542</v>
      </c>
      <c r="B6" s="30"/>
      <c r="C6" s="30"/>
      <c r="D6" s="30"/>
      <c r="E6" s="30"/>
      <c r="F6" s="30"/>
      <c r="G6" s="30"/>
      <c r="H6" s="30"/>
      <c r="I6" s="30"/>
      <c r="J6" s="30"/>
      <c r="K6" s="30"/>
    </row>
    <row r="7" spans="1:12" x14ac:dyDescent="0.2">
      <c r="A7" s="8" t="s">
        <v>527</v>
      </c>
      <c r="E7" s="8" t="s">
        <v>532</v>
      </c>
    </row>
    <row r="8" spans="1:12" x14ac:dyDescent="0.2">
      <c r="A8" s="8" t="s">
        <v>528</v>
      </c>
      <c r="E8" s="8" t="s">
        <v>533</v>
      </c>
    </row>
    <row r="9" spans="1:12" x14ac:dyDescent="0.2">
      <c r="A9" s="8" t="s">
        <v>529</v>
      </c>
      <c r="E9" s="8" t="s">
        <v>534</v>
      </c>
    </row>
    <row r="10" spans="1:12" x14ac:dyDescent="0.2">
      <c r="A10" s="8" t="s">
        <v>530</v>
      </c>
      <c r="E10" s="8" t="s">
        <v>535</v>
      </c>
    </row>
    <row r="11" spans="1:12" x14ac:dyDescent="0.2">
      <c r="A11" s="8" t="s">
        <v>531</v>
      </c>
      <c r="E11" s="8" t="s">
        <v>536</v>
      </c>
    </row>
    <row r="12" spans="1:12" ht="13.5" thickBot="1" x14ac:dyDescent="0.25"/>
    <row r="13" spans="1:12" ht="24" customHeight="1" x14ac:dyDescent="0.2">
      <c r="A13" s="310" t="s">
        <v>537</v>
      </c>
      <c r="B13" s="311"/>
      <c r="C13" s="311"/>
      <c r="D13" s="311"/>
      <c r="E13" s="311"/>
      <c r="F13" s="311"/>
      <c r="G13" s="311"/>
      <c r="H13" s="311"/>
      <c r="I13" s="311"/>
      <c r="J13" s="311"/>
      <c r="K13" s="312"/>
    </row>
    <row r="14" spans="1:12" ht="24" customHeight="1" x14ac:dyDescent="0.2">
      <c r="A14" s="43">
        <v>1</v>
      </c>
      <c r="B14" s="40">
        <v>2</v>
      </c>
      <c r="C14" s="40">
        <v>3</v>
      </c>
      <c r="D14" s="40">
        <v>4</v>
      </c>
      <c r="E14" s="40">
        <v>5</v>
      </c>
      <c r="F14" s="40">
        <v>6</v>
      </c>
      <c r="G14" s="40">
        <v>7</v>
      </c>
      <c r="H14" s="40">
        <v>8</v>
      </c>
      <c r="I14" s="40">
        <v>9</v>
      </c>
      <c r="J14" s="40">
        <v>10</v>
      </c>
      <c r="K14" s="41" t="s">
        <v>509</v>
      </c>
    </row>
    <row r="15" spans="1:12" ht="36" customHeight="1" thickBot="1" x14ac:dyDescent="0.25">
      <c r="A15" s="174"/>
      <c r="B15" s="175"/>
      <c r="C15" s="175"/>
      <c r="D15" s="175"/>
      <c r="E15" s="175"/>
      <c r="F15" s="175"/>
      <c r="G15" s="175"/>
      <c r="H15" s="175"/>
      <c r="I15" s="175"/>
      <c r="J15" s="175"/>
      <c r="K15" s="69">
        <f>SUM(A15:J15)</f>
        <v>0</v>
      </c>
      <c r="L15" s="153" t="str">
        <f>IF((TASS!G14+TASS!L22)&lt;&gt;K15,"&lt;&lt;&lt; Does not equal Total Beneficiaries. Refer to TASS (Box CC)","")</f>
        <v/>
      </c>
    </row>
    <row r="16" spans="1:12" ht="15.75" x14ac:dyDescent="0.2">
      <c r="L16" s="153" t="str">
        <f>IF(TASS!I13="","",IF(TASS!I13&lt;&gt;SUM(B15:J15),"&lt;&lt;&lt; Does not equal Total Minority Beneficiaries. Refer to TASS (Box EE)",""))</f>
        <v/>
      </c>
    </row>
    <row r="17" spans="1:11" x14ac:dyDescent="0.2">
      <c r="A17" s="68" t="s">
        <v>538</v>
      </c>
    </row>
    <row r="18" spans="1:11" ht="30" customHeight="1" x14ac:dyDescent="0.2">
      <c r="A18" s="307" t="s">
        <v>541</v>
      </c>
      <c r="B18" s="307"/>
      <c r="C18" s="307"/>
      <c r="D18" s="307"/>
      <c r="E18" s="307"/>
      <c r="F18" s="307"/>
      <c r="G18" s="307"/>
      <c r="H18" s="307"/>
      <c r="I18" s="307"/>
      <c r="J18" s="307"/>
      <c r="K18" s="307"/>
    </row>
    <row r="20" spans="1:11" x14ac:dyDescent="0.2">
      <c r="A20" s="8" t="s">
        <v>543</v>
      </c>
    </row>
    <row r="22" spans="1:11" ht="24" customHeight="1" x14ac:dyDescent="0.2">
      <c r="A22" s="271" t="s">
        <v>539</v>
      </c>
      <c r="B22" s="271"/>
      <c r="C22" s="271"/>
      <c r="D22" s="271"/>
      <c r="E22" s="70"/>
      <c r="F22" s="313" t="str">
        <f>IF(E22+E23&lt;&gt;K15, "&lt;&lt;&lt; Does not equal Total Beneficiaries. Refer to TASS", "")</f>
        <v/>
      </c>
      <c r="G22" s="313"/>
      <c r="H22" s="313"/>
      <c r="I22" s="313"/>
      <c r="J22" s="313"/>
      <c r="K22" s="313"/>
    </row>
    <row r="23" spans="1:11" ht="24" customHeight="1" x14ac:dyDescent="0.2">
      <c r="A23" s="271" t="s">
        <v>540</v>
      </c>
      <c r="B23" s="271"/>
      <c r="C23" s="271"/>
      <c r="D23" s="271"/>
      <c r="E23" s="71"/>
      <c r="F23" s="313"/>
      <c r="G23" s="313"/>
      <c r="H23" s="313"/>
      <c r="I23" s="313"/>
      <c r="J23" s="313"/>
      <c r="K23" s="313"/>
    </row>
  </sheetData>
  <sheetProtection algorithmName="SHA-512" hashValue="/2QVNjlSZPmLZVB0VNBnVO5uJpjvCOlKJiqPVaZZG7ZVxlQI9abWNJAZe9WNjl2kJaCz+CVijERCkkQfEdvAqg==" saltValue="Rh+eKiQbdj1YiJ3l9i4Xyg=="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18"/>
  <sheetViews>
    <sheetView showGridLines="0" workbookViewId="0">
      <selection activeCell="B15" sqref="B15:E16"/>
    </sheetView>
  </sheetViews>
  <sheetFormatPr defaultColWidth="8.85546875" defaultRowHeight="12.75" x14ac:dyDescent="0.2"/>
  <cols>
    <col min="1" max="1" width="8.85546875" style="8"/>
    <col min="2" max="2" width="6.7109375" style="8" customWidth="1"/>
    <col min="3" max="3" width="11.140625" style="8" customWidth="1"/>
    <col min="4" max="4" width="8.85546875" style="8"/>
    <col min="5" max="5" width="6.7109375" style="8" customWidth="1"/>
    <col min="6" max="6" width="11.140625" style="8" customWidth="1"/>
    <col min="7" max="16384" width="8.85546875" style="8"/>
  </cols>
  <sheetData>
    <row r="1" spans="1:11" ht="15.75" x14ac:dyDescent="0.25">
      <c r="A1" s="267" t="s">
        <v>544</v>
      </c>
      <c r="B1" s="267"/>
      <c r="C1" s="267"/>
      <c r="D1" s="267"/>
      <c r="E1" s="267"/>
      <c r="F1" s="267"/>
      <c r="G1" s="267"/>
      <c r="H1" s="267"/>
      <c r="I1" s="267"/>
      <c r="J1" s="267"/>
      <c r="K1" s="78"/>
    </row>
    <row r="3" spans="1:11" ht="94.9" customHeight="1" x14ac:dyDescent="0.2">
      <c r="A3" s="307" t="s">
        <v>545</v>
      </c>
      <c r="B3" s="307"/>
      <c r="C3" s="307"/>
      <c r="D3" s="307"/>
      <c r="E3" s="307"/>
      <c r="F3" s="307"/>
      <c r="G3" s="307"/>
      <c r="H3" s="307"/>
      <c r="I3" s="307"/>
      <c r="J3" s="307"/>
      <c r="K3" s="87"/>
    </row>
    <row r="5" spans="1:11" ht="30" customHeight="1" x14ac:dyDescent="0.2">
      <c r="A5" s="307" t="s">
        <v>1324</v>
      </c>
      <c r="B5" s="307"/>
      <c r="C5" s="307"/>
      <c r="D5" s="307"/>
      <c r="E5" s="307"/>
      <c r="F5" s="307"/>
      <c r="G5" s="307"/>
      <c r="H5" s="307"/>
      <c r="I5" s="307"/>
      <c r="J5" s="307"/>
      <c r="K5" s="87"/>
    </row>
    <row r="7" spans="1:11" s="49" customFormat="1" ht="20.45" customHeight="1" x14ac:dyDescent="0.25">
      <c r="C7" s="318" t="s">
        <v>477</v>
      </c>
      <c r="D7" s="318"/>
      <c r="E7" s="75"/>
      <c r="F7" s="318" t="s">
        <v>546</v>
      </c>
      <c r="G7" s="318"/>
    </row>
    <row r="8" spans="1:11" ht="27" customHeight="1" x14ac:dyDescent="0.2">
      <c r="C8" s="73">
        <v>0.3</v>
      </c>
      <c r="D8" s="180"/>
      <c r="F8" s="73">
        <v>0.3</v>
      </c>
      <c r="G8" s="65"/>
    </row>
    <row r="9" spans="1:11" ht="27" customHeight="1" x14ac:dyDescent="0.2">
      <c r="C9" s="73">
        <v>0.5</v>
      </c>
      <c r="D9" s="180"/>
      <c r="F9" s="73">
        <v>0.5</v>
      </c>
      <c r="G9" s="65"/>
    </row>
    <row r="10" spans="1:11" ht="27" customHeight="1" x14ac:dyDescent="0.2">
      <c r="C10" s="73">
        <v>0.8</v>
      </c>
      <c r="D10" s="180"/>
      <c r="F10" s="73">
        <v>0.8</v>
      </c>
      <c r="G10" s="65"/>
    </row>
    <row r="11" spans="1:11" ht="27" customHeight="1" x14ac:dyDescent="0.2">
      <c r="C11" s="66" t="s">
        <v>509</v>
      </c>
      <c r="D11" s="76">
        <f>SUM(D8:D10)</f>
        <v>0</v>
      </c>
      <c r="F11" s="66" t="s">
        <v>509</v>
      </c>
      <c r="G11" s="76">
        <f>SUM(G8:G10)</f>
        <v>0</v>
      </c>
    </row>
    <row r="13" spans="1:11" s="176" customFormat="1" x14ac:dyDescent="0.2">
      <c r="D13" s="315" t="str">
        <f>IF((TASS!L24+TASS!L23)&lt;&gt;D11,"#","")</f>
        <v/>
      </c>
      <c r="G13" s="315" t="str">
        <f>IF(TASS!M24&lt;&gt;G11,"#","")</f>
        <v/>
      </c>
    </row>
    <row r="14" spans="1:11" x14ac:dyDescent="0.2">
      <c r="D14" s="316"/>
      <c r="G14" s="316"/>
    </row>
    <row r="15" spans="1:11" ht="15" customHeight="1" x14ac:dyDescent="0.2">
      <c r="B15" s="314" t="str">
        <f>IF((TASS!L24+TASS!L23)&lt;&gt;D11,"Does not equal Total LMI Beneficiaries. Refer to TASS","")</f>
        <v/>
      </c>
      <c r="C15" s="314"/>
      <c r="D15" s="314"/>
      <c r="E15" s="314"/>
      <c r="G15" s="317" t="str">
        <f>IF(TASS!M24&lt;&gt;G11,"Does not equal Total LMI Households. Refer to TASS","")</f>
        <v/>
      </c>
      <c r="H15" s="317"/>
      <c r="I15" s="317"/>
      <c r="J15" s="317"/>
    </row>
    <row r="16" spans="1:11" ht="12.75" customHeight="1" x14ac:dyDescent="0.2">
      <c r="B16" s="314"/>
      <c r="C16" s="314"/>
      <c r="D16" s="314"/>
      <c r="E16" s="314"/>
      <c r="G16" s="317"/>
      <c r="H16" s="317"/>
      <c r="I16" s="317"/>
      <c r="J16" s="317"/>
    </row>
    <row r="17" spans="2:4" ht="12.75" customHeight="1" x14ac:dyDescent="0.2">
      <c r="B17" s="168"/>
      <c r="C17" s="168"/>
      <c r="D17" s="168"/>
    </row>
    <row r="18" spans="2:4" ht="12.75" customHeight="1" x14ac:dyDescent="0.2">
      <c r="B18" s="168"/>
      <c r="C18" s="168"/>
      <c r="D18" s="168"/>
    </row>
  </sheetData>
  <sheetProtection algorithmName="SHA-512" hashValue="LSXB1XLNH9KcS8rZuOpBfNzgr/dbUu/CVu+p0TSYb7BQwDR62Ard4FreIIPoKwz1ZO8LAOHIYfSePapw2BORLw==" saltValue="YGcgcqaJ6K0kTe4sQ1dEug=="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7"/>
  <sheetViews>
    <sheetView showGridLines="0" workbookViewId="0">
      <selection activeCell="B8" sqref="B8"/>
    </sheetView>
  </sheetViews>
  <sheetFormatPr defaultColWidth="8.85546875" defaultRowHeight="12.75" x14ac:dyDescent="0.2"/>
  <cols>
    <col min="1" max="1" width="8.85546875" style="8"/>
    <col min="2" max="2" width="28.42578125" style="8" customWidth="1"/>
    <col min="3" max="3" width="2.7109375" style="8" customWidth="1"/>
    <col min="4" max="4" width="11.140625" style="8" customWidth="1"/>
    <col min="5" max="5" width="2.7109375" style="8" customWidth="1"/>
    <col min="6" max="6" width="11.140625" style="8" customWidth="1"/>
    <col min="7" max="7" width="2.7109375" style="8" customWidth="1"/>
    <col min="8" max="8" width="11.140625" style="8" customWidth="1"/>
    <col min="9" max="9" width="2.7109375" style="8" customWidth="1"/>
    <col min="10" max="10" width="11.140625" style="8" customWidth="1"/>
    <col min="11" max="16384" width="8.85546875" style="8"/>
  </cols>
  <sheetData>
    <row r="1" spans="1:10" ht="15.75" x14ac:dyDescent="0.25">
      <c r="A1" s="267" t="s">
        <v>1015</v>
      </c>
      <c r="B1" s="267"/>
      <c r="C1" s="267"/>
      <c r="D1" s="267"/>
      <c r="E1" s="267"/>
      <c r="F1" s="267"/>
      <c r="G1" s="267"/>
      <c r="H1" s="267"/>
      <c r="I1" s="267"/>
      <c r="J1" s="267"/>
    </row>
    <row r="3" spans="1:10" ht="43.9" customHeight="1" x14ac:dyDescent="0.2">
      <c r="A3" s="307" t="s">
        <v>1016</v>
      </c>
      <c r="B3" s="307"/>
      <c r="C3" s="307"/>
      <c r="D3" s="307"/>
      <c r="E3" s="307"/>
      <c r="F3" s="307"/>
      <c r="G3" s="307"/>
      <c r="H3" s="307"/>
      <c r="I3" s="307"/>
      <c r="J3" s="307"/>
    </row>
    <row r="5" spans="1:10" ht="45" customHeight="1" x14ac:dyDescent="0.2">
      <c r="A5" s="307" t="s">
        <v>1017</v>
      </c>
      <c r="B5" s="307"/>
      <c r="C5" s="307"/>
      <c r="D5" s="307"/>
      <c r="E5" s="307"/>
      <c r="F5" s="307"/>
      <c r="G5" s="307"/>
      <c r="H5" s="307"/>
      <c r="I5" s="307"/>
      <c r="J5" s="307"/>
    </row>
    <row r="7" spans="1:10" s="20" customFormat="1" x14ac:dyDescent="0.2">
      <c r="B7" s="97" t="s">
        <v>7</v>
      </c>
      <c r="C7" s="97"/>
      <c r="D7" s="97" t="s">
        <v>1018</v>
      </c>
      <c r="F7" s="97" t="s">
        <v>1025</v>
      </c>
      <c r="G7" s="97"/>
      <c r="H7" s="97" t="s">
        <v>1027</v>
      </c>
      <c r="I7" s="97"/>
      <c r="J7" s="97" t="s">
        <v>1026</v>
      </c>
    </row>
    <row r="8" spans="1:10" ht="30" customHeight="1" x14ac:dyDescent="0.2">
      <c r="A8" s="8" t="s">
        <v>1019</v>
      </c>
      <c r="B8" s="136" t="str">
        <f>IF(ISBLANK(Beneficiary!C10),"",Beneficiary!C10)</f>
        <v/>
      </c>
      <c r="D8" s="132"/>
      <c r="E8" s="97" t="s">
        <v>1028</v>
      </c>
      <c r="F8" s="128">
        <f>IF(ISBLANK(Beneficiary!C10),0,IF(COUNTIF('MFI PCI'!$A$2:$A$441,Beneficiary!C10),INDEX('MFI PCI'!$C$2:$C$441,MATCH(Beneficiary!C10,'MFI PCI'!$A$2:$A$441,)),"No Match"))</f>
        <v>0</v>
      </c>
      <c r="G8" s="97" t="s">
        <v>1028</v>
      </c>
      <c r="H8" s="129" t="str">
        <f>IF(ISBLANK(Beneficiary!I10),0,Beneficiary!I10)</f>
        <v xml:space="preserve"> </v>
      </c>
      <c r="I8" s="97" t="s">
        <v>1029</v>
      </c>
      <c r="J8" s="130">
        <f>IF(ISBLANK(Beneficiary!C10),0,(D8/F8)*(H8*100))</f>
        <v>0</v>
      </c>
    </row>
    <row r="9" spans="1:10" ht="30" customHeight="1" x14ac:dyDescent="0.2">
      <c r="A9" s="8" t="s">
        <v>1020</v>
      </c>
      <c r="B9" s="136" t="str">
        <f>IF(ISBLANK(Beneficiary!C11),"",Beneficiary!C11)</f>
        <v/>
      </c>
      <c r="D9" s="132"/>
      <c r="E9" s="97" t="s">
        <v>1028</v>
      </c>
      <c r="F9" s="128">
        <f>IF(ISBLANK(Beneficiary!C11),0,IF(COUNTIF('MFI PCI'!$A$2:$A$441,Beneficiary!C11),INDEX('MFI PCI'!$C$2:$C$441,MATCH(Beneficiary!C11,'MFI PCI'!$A$2:$A$441,)),"No Match"))</f>
        <v>0</v>
      </c>
      <c r="G9" s="97" t="s">
        <v>1028</v>
      </c>
      <c r="H9" s="129" t="str">
        <f>IF(ISBLANK(Beneficiary!I11),0,Beneficiary!I11)</f>
        <v xml:space="preserve"> </v>
      </c>
      <c r="I9" s="97" t="s">
        <v>1029</v>
      </c>
      <c r="J9" s="130">
        <f>IF(ISBLANK(Beneficiary!C11),0,(D9/F9)*(H9*100))</f>
        <v>0</v>
      </c>
    </row>
    <row r="10" spans="1:10" ht="30" customHeight="1" x14ac:dyDescent="0.2">
      <c r="A10" s="8" t="s">
        <v>1021</v>
      </c>
      <c r="B10" s="136" t="str">
        <f>IF(ISBLANK(Beneficiary!C12),"",Beneficiary!C12)</f>
        <v/>
      </c>
      <c r="D10" s="132"/>
      <c r="E10" s="97" t="s">
        <v>1028</v>
      </c>
      <c r="F10" s="128">
        <f>IF(ISBLANK(Beneficiary!C12),0,IF(COUNTIF('MFI PCI'!$A$2:$A$441,Beneficiary!C12),INDEX('MFI PCI'!$C$2:$C$441,MATCH(Beneficiary!C12,'MFI PCI'!$A$2:$A$441,)),"No Match"))</f>
        <v>0</v>
      </c>
      <c r="G10" s="97" t="s">
        <v>1028</v>
      </c>
      <c r="H10" s="129" t="str">
        <f>IF(ISBLANK(Beneficiary!I12),0,Beneficiary!I12)</f>
        <v xml:space="preserve"> </v>
      </c>
      <c r="I10" s="97" t="s">
        <v>1029</v>
      </c>
      <c r="J10" s="130">
        <f>IF(ISBLANK(Beneficiary!C12),0,(D10/F10)*(H10*100))</f>
        <v>0</v>
      </c>
    </row>
    <row r="11" spans="1:10" ht="30" customHeight="1" x14ac:dyDescent="0.2">
      <c r="A11" s="8" t="s">
        <v>1022</v>
      </c>
      <c r="B11" s="136" t="str">
        <f>IF(ISBLANK(Beneficiary!C13),"",Beneficiary!C13)</f>
        <v/>
      </c>
      <c r="D11" s="132"/>
      <c r="E11" s="97" t="s">
        <v>1028</v>
      </c>
      <c r="F11" s="128">
        <f>IF(ISBLANK(Beneficiary!C13),0,IF(COUNTIF('MFI PCI'!$A$2:$A$441,Beneficiary!C13),INDEX('MFI PCI'!$C$2:$C$441,MATCH(Beneficiary!C13,'MFI PCI'!$A$2:$A$441,)),"No Match"))</f>
        <v>0</v>
      </c>
      <c r="G11" s="97" t="s">
        <v>1028</v>
      </c>
      <c r="H11" s="129" t="str">
        <f>IF(ISBLANK(Beneficiary!I13),0,Beneficiary!I13)</f>
        <v xml:space="preserve"> </v>
      </c>
      <c r="I11" s="97" t="s">
        <v>1029</v>
      </c>
      <c r="J11" s="130">
        <f>IF(ISBLANK(Beneficiary!C13),0,(D11/F11)*(H11*100))</f>
        <v>0</v>
      </c>
    </row>
    <row r="12" spans="1:10" ht="30" customHeight="1" x14ac:dyDescent="0.2">
      <c r="A12" s="8" t="s">
        <v>1023</v>
      </c>
      <c r="B12" s="136" t="str">
        <f>IF(ISBLANK(Beneficiary!C14),"",Beneficiary!C14)</f>
        <v/>
      </c>
      <c r="D12" s="132"/>
      <c r="E12" s="97" t="s">
        <v>1028</v>
      </c>
      <c r="F12" s="128">
        <f>IF(ISBLANK(Beneficiary!C14),0,IF(COUNTIF('MFI PCI'!$A$2:$A$441,Beneficiary!C14),INDEX('MFI PCI'!$C$2:$C$441,MATCH(Beneficiary!C14,'MFI PCI'!$A$2:$A$441,)),"No Match"))</f>
        <v>0</v>
      </c>
      <c r="G12" s="97" t="s">
        <v>1028</v>
      </c>
      <c r="H12" s="129" t="str">
        <f>IF(ISBLANK(Beneficiary!I14),0,Beneficiary!I14)</f>
        <v xml:space="preserve"> </v>
      </c>
      <c r="I12" s="97" t="s">
        <v>1029</v>
      </c>
      <c r="J12" s="130">
        <f>IF(ISBLANK(Beneficiary!C14),0,(D12/F12)*(H12*100))</f>
        <v>0</v>
      </c>
    </row>
    <row r="13" spans="1:10" ht="30" customHeight="1" x14ac:dyDescent="0.2">
      <c r="A13" s="8" t="s">
        <v>1024</v>
      </c>
      <c r="B13" s="136" t="str">
        <f>IF(ISBLANK(Beneficiary!C15),"",Beneficiary!C15)</f>
        <v/>
      </c>
      <c r="D13" s="132"/>
      <c r="E13" s="97" t="s">
        <v>1028</v>
      </c>
      <c r="F13" s="128">
        <f>IF(ISBLANK(Beneficiary!C15),0,IF(COUNTIF('MFI PCI'!$A$2:$A$441,Beneficiary!C15),INDEX('MFI PCI'!$C$2:$C$441,MATCH(Beneficiary!C15,'MFI PCI'!$A$2:$A$441,)),"No Match"))</f>
        <v>0</v>
      </c>
      <c r="G13" s="97" t="s">
        <v>1028</v>
      </c>
      <c r="H13" s="129" t="str">
        <f>IF(ISBLANK(Beneficiary!I15),0,Beneficiary!I15)</f>
        <v xml:space="preserve"> </v>
      </c>
      <c r="I13" s="97" t="s">
        <v>1029</v>
      </c>
      <c r="J13" s="130">
        <f>IF(ISBLANK(Beneficiary!C15),0,(D13/F13)*(H13*100))</f>
        <v>0</v>
      </c>
    </row>
    <row r="15" spans="1:10" ht="30" customHeight="1" x14ac:dyDescent="0.2">
      <c r="G15" s="268" t="s">
        <v>1030</v>
      </c>
      <c r="H15" s="268"/>
      <c r="I15" s="268"/>
      <c r="J15" s="131">
        <f>SUM(J8:J13)</f>
        <v>0</v>
      </c>
    </row>
    <row r="17" spans="10:10" x14ac:dyDescent="0.2">
      <c r="J17" s="88"/>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F1002"/>
  <sheetViews>
    <sheetView workbookViewId="0">
      <selection activeCell="J10" sqref="J10"/>
    </sheetView>
  </sheetViews>
  <sheetFormatPr defaultColWidth="8.85546875" defaultRowHeight="12.75" x14ac:dyDescent="0.2"/>
  <cols>
    <col min="1" max="1" width="8.85546875" style="177"/>
    <col min="2" max="2" width="17.28515625" style="20" bestFit="1" customWidth="1"/>
    <col min="3" max="3" width="14.85546875" style="20" customWidth="1"/>
    <col min="4" max="4" width="13.28515625" style="20" bestFit="1" customWidth="1"/>
    <col min="5" max="5" width="11.7109375" style="20" bestFit="1" customWidth="1"/>
    <col min="6" max="16384" width="8.85546875" style="8"/>
  </cols>
  <sheetData>
    <row r="1" spans="1:6" ht="14.45" customHeight="1" x14ac:dyDescent="0.2">
      <c r="A1" s="238" t="s">
        <v>1331</v>
      </c>
      <c r="B1" s="238"/>
      <c r="C1" s="238"/>
      <c r="D1" s="238"/>
      <c r="E1" s="238"/>
      <c r="F1" s="238"/>
    </row>
    <row r="2" spans="1:6" x14ac:dyDescent="0.2">
      <c r="B2" s="160"/>
      <c r="C2" s="160"/>
      <c r="D2" s="160"/>
      <c r="E2" s="160"/>
    </row>
    <row r="3" spans="1:6" x14ac:dyDescent="0.2">
      <c r="A3" s="164" t="s">
        <v>474</v>
      </c>
      <c r="B3" s="164">
        <f>SUMPRODUCT((B6:B1002&lt;&gt;"")/COUNTIF(B6:B1002,B6:B1002&amp;""))</f>
        <v>0</v>
      </c>
      <c r="C3" s="164">
        <f>COUNT(C6:C1002)</f>
        <v>0</v>
      </c>
      <c r="D3" s="164">
        <f>SUM(D6:D1002)</f>
        <v>0</v>
      </c>
      <c r="E3" s="164">
        <f>SUM(E6:E1002)</f>
        <v>0</v>
      </c>
    </row>
    <row r="4" spans="1:6" x14ac:dyDescent="0.2">
      <c r="B4" s="160"/>
      <c r="C4" s="160"/>
      <c r="D4" s="160"/>
      <c r="E4" s="160"/>
    </row>
    <row r="5" spans="1:6" x14ac:dyDescent="0.2">
      <c r="A5" s="164" t="s">
        <v>1343</v>
      </c>
      <c r="B5" s="164" t="s">
        <v>473</v>
      </c>
      <c r="C5" s="164" t="s">
        <v>1342</v>
      </c>
      <c r="D5" s="164" t="s">
        <v>1332</v>
      </c>
      <c r="E5" s="164" t="s">
        <v>1333</v>
      </c>
    </row>
    <row r="6" spans="1:6" x14ac:dyDescent="0.2">
      <c r="A6" s="177">
        <v>1</v>
      </c>
      <c r="B6" s="165"/>
      <c r="C6" s="165"/>
      <c r="D6" s="165"/>
      <c r="E6" s="165"/>
    </row>
    <row r="7" spans="1:6" x14ac:dyDescent="0.2">
      <c r="A7" s="177">
        <v>2</v>
      </c>
      <c r="B7" s="165"/>
      <c r="C7" s="165"/>
      <c r="D7" s="165"/>
      <c r="E7" s="165"/>
    </row>
    <row r="8" spans="1:6" x14ac:dyDescent="0.2">
      <c r="A8" s="177">
        <v>3</v>
      </c>
      <c r="B8" s="165"/>
      <c r="C8" s="165"/>
      <c r="D8" s="165"/>
      <c r="E8" s="165"/>
    </row>
    <row r="9" spans="1:6" x14ac:dyDescent="0.2">
      <c r="A9" s="177">
        <v>4</v>
      </c>
      <c r="B9" s="165"/>
      <c r="C9" s="165"/>
      <c r="D9" s="165"/>
      <c r="E9" s="165"/>
    </row>
    <row r="10" spans="1:6" x14ac:dyDescent="0.2">
      <c r="A10" s="177">
        <v>5</v>
      </c>
      <c r="B10" s="165"/>
      <c r="C10" s="165"/>
      <c r="D10" s="165"/>
      <c r="E10" s="165"/>
    </row>
    <row r="11" spans="1:6" x14ac:dyDescent="0.2">
      <c r="A11" s="177">
        <v>6</v>
      </c>
      <c r="B11" s="165"/>
      <c r="C11" s="165"/>
      <c r="D11" s="165"/>
      <c r="E11" s="165"/>
    </row>
    <row r="12" spans="1:6" x14ac:dyDescent="0.2">
      <c r="A12" s="177">
        <v>7</v>
      </c>
      <c r="B12" s="165"/>
      <c r="C12" s="165"/>
      <c r="D12" s="165"/>
      <c r="E12" s="165"/>
    </row>
    <row r="13" spans="1:6" x14ac:dyDescent="0.2">
      <c r="A13" s="177">
        <v>8</v>
      </c>
      <c r="B13" s="165"/>
      <c r="C13" s="165"/>
      <c r="D13" s="165"/>
      <c r="E13" s="165"/>
    </row>
    <row r="14" spans="1:6" x14ac:dyDescent="0.2">
      <c r="A14" s="177">
        <v>9</v>
      </c>
      <c r="B14" s="165"/>
      <c r="C14" s="165"/>
      <c r="D14" s="165"/>
      <c r="E14" s="165"/>
    </row>
    <row r="15" spans="1:6" x14ac:dyDescent="0.2">
      <c r="A15" s="177">
        <v>10</v>
      </c>
      <c r="B15" s="165"/>
      <c r="C15" s="165"/>
      <c r="D15" s="165"/>
      <c r="E15" s="165"/>
    </row>
    <row r="16" spans="1:6" x14ac:dyDescent="0.2">
      <c r="A16" s="177">
        <v>11</v>
      </c>
      <c r="B16" s="165"/>
      <c r="C16" s="165"/>
      <c r="D16" s="165"/>
      <c r="E16" s="165"/>
    </row>
    <row r="17" spans="1:5" x14ac:dyDescent="0.2">
      <c r="A17" s="177">
        <v>12</v>
      </c>
      <c r="B17" s="165"/>
      <c r="C17" s="165"/>
      <c r="D17" s="165"/>
      <c r="E17" s="165"/>
    </row>
    <row r="18" spans="1:5" x14ac:dyDescent="0.2">
      <c r="A18" s="177">
        <v>13</v>
      </c>
      <c r="B18" s="165"/>
      <c r="C18" s="165"/>
      <c r="D18" s="165"/>
      <c r="E18" s="165"/>
    </row>
    <row r="19" spans="1:5" x14ac:dyDescent="0.2">
      <c r="A19" s="177">
        <v>14</v>
      </c>
      <c r="B19" s="165"/>
      <c r="C19" s="165"/>
      <c r="D19" s="165"/>
      <c r="E19" s="165"/>
    </row>
    <row r="20" spans="1:5" x14ac:dyDescent="0.2">
      <c r="A20" s="177">
        <v>15</v>
      </c>
      <c r="B20" s="165"/>
      <c r="C20" s="165"/>
      <c r="D20" s="165"/>
      <c r="E20" s="165"/>
    </row>
    <row r="21" spans="1:5" x14ac:dyDescent="0.2">
      <c r="A21" s="177">
        <v>16</v>
      </c>
      <c r="B21" s="165"/>
      <c r="C21" s="165"/>
      <c r="D21" s="165"/>
      <c r="E21" s="165"/>
    </row>
    <row r="22" spans="1:5" x14ac:dyDescent="0.2">
      <c r="A22" s="177">
        <v>17</v>
      </c>
      <c r="B22" s="165"/>
      <c r="C22" s="165"/>
      <c r="D22" s="165"/>
      <c r="E22" s="165"/>
    </row>
    <row r="23" spans="1:5" x14ac:dyDescent="0.2">
      <c r="A23" s="177">
        <v>18</v>
      </c>
      <c r="B23" s="165"/>
      <c r="C23" s="165"/>
      <c r="D23" s="165"/>
      <c r="E23" s="165"/>
    </row>
    <row r="24" spans="1:5" x14ac:dyDescent="0.2">
      <c r="A24" s="177">
        <v>19</v>
      </c>
      <c r="B24" s="165"/>
      <c r="C24" s="165"/>
      <c r="D24" s="165"/>
      <c r="E24" s="165"/>
    </row>
    <row r="25" spans="1:5" x14ac:dyDescent="0.2">
      <c r="A25" s="177">
        <v>20</v>
      </c>
      <c r="B25" s="165"/>
      <c r="C25" s="165"/>
      <c r="D25" s="165"/>
      <c r="E25" s="165"/>
    </row>
    <row r="26" spans="1:5" x14ac:dyDescent="0.2">
      <c r="A26" s="177">
        <v>21</v>
      </c>
      <c r="B26" s="165"/>
      <c r="C26" s="165"/>
      <c r="D26" s="165"/>
      <c r="E26" s="165"/>
    </row>
    <row r="27" spans="1:5" x14ac:dyDescent="0.2">
      <c r="A27" s="177">
        <v>22</v>
      </c>
      <c r="B27" s="165"/>
      <c r="C27" s="165"/>
      <c r="D27" s="165"/>
      <c r="E27" s="165"/>
    </row>
    <row r="28" spans="1:5" x14ac:dyDescent="0.2">
      <c r="A28" s="177">
        <v>23</v>
      </c>
      <c r="B28" s="165"/>
      <c r="C28" s="165"/>
      <c r="D28" s="165"/>
      <c r="E28" s="165"/>
    </row>
    <row r="29" spans="1:5" x14ac:dyDescent="0.2">
      <c r="A29" s="177">
        <v>24</v>
      </c>
      <c r="B29" s="165"/>
      <c r="C29" s="165"/>
      <c r="D29" s="165"/>
      <c r="E29" s="165"/>
    </row>
    <row r="30" spans="1:5" x14ac:dyDescent="0.2">
      <c r="A30" s="177">
        <v>25</v>
      </c>
      <c r="B30" s="165"/>
      <c r="C30" s="165"/>
      <c r="D30" s="165"/>
      <c r="E30" s="165"/>
    </row>
    <row r="31" spans="1:5" x14ac:dyDescent="0.2">
      <c r="A31" s="177">
        <v>26</v>
      </c>
      <c r="B31" s="165"/>
      <c r="C31" s="165"/>
      <c r="D31" s="165"/>
      <c r="E31" s="165"/>
    </row>
    <row r="32" spans="1:5" x14ac:dyDescent="0.2">
      <c r="A32" s="177">
        <v>27</v>
      </c>
      <c r="B32" s="165"/>
      <c r="C32" s="165"/>
      <c r="D32" s="165"/>
      <c r="E32" s="165"/>
    </row>
    <row r="33" spans="1:5" x14ac:dyDescent="0.2">
      <c r="A33" s="177">
        <v>28</v>
      </c>
      <c r="B33" s="165"/>
      <c r="C33" s="165"/>
      <c r="D33" s="165"/>
      <c r="E33" s="165"/>
    </row>
    <row r="34" spans="1:5" x14ac:dyDescent="0.2">
      <c r="A34" s="177">
        <v>29</v>
      </c>
      <c r="B34" s="165"/>
      <c r="C34" s="165"/>
      <c r="D34" s="165"/>
      <c r="E34" s="165"/>
    </row>
    <row r="35" spans="1:5" x14ac:dyDescent="0.2">
      <c r="A35" s="177">
        <v>30</v>
      </c>
      <c r="B35" s="165"/>
      <c r="C35" s="165"/>
      <c r="D35" s="165"/>
      <c r="E35" s="165"/>
    </row>
    <row r="36" spans="1:5" x14ac:dyDescent="0.2">
      <c r="A36" s="177">
        <v>31</v>
      </c>
      <c r="B36" s="165"/>
      <c r="C36" s="165"/>
      <c r="D36" s="165"/>
      <c r="E36" s="165"/>
    </row>
    <row r="37" spans="1:5" x14ac:dyDescent="0.2">
      <c r="A37" s="177">
        <v>32</v>
      </c>
      <c r="B37" s="165"/>
      <c r="C37" s="165"/>
      <c r="D37" s="165"/>
      <c r="E37" s="165"/>
    </row>
    <row r="38" spans="1:5" x14ac:dyDescent="0.2">
      <c r="A38" s="177">
        <v>33</v>
      </c>
      <c r="B38" s="165"/>
      <c r="C38" s="165"/>
      <c r="D38" s="165"/>
      <c r="E38" s="165"/>
    </row>
    <row r="39" spans="1:5" x14ac:dyDescent="0.2">
      <c r="A39" s="177">
        <v>34</v>
      </c>
      <c r="B39" s="165"/>
      <c r="C39" s="165"/>
      <c r="D39" s="165"/>
      <c r="E39" s="165"/>
    </row>
    <row r="40" spans="1:5" x14ac:dyDescent="0.2">
      <c r="A40" s="177">
        <v>35</v>
      </c>
      <c r="B40" s="165"/>
      <c r="C40" s="165"/>
      <c r="D40" s="165"/>
      <c r="E40" s="165"/>
    </row>
    <row r="41" spans="1:5" x14ac:dyDescent="0.2">
      <c r="A41" s="177">
        <v>36</v>
      </c>
      <c r="B41" s="165"/>
      <c r="C41" s="165"/>
      <c r="D41" s="165"/>
      <c r="E41" s="165"/>
    </row>
    <row r="42" spans="1:5" x14ac:dyDescent="0.2">
      <c r="A42" s="177">
        <v>37</v>
      </c>
      <c r="B42" s="165"/>
      <c r="C42" s="165"/>
      <c r="D42" s="165"/>
      <c r="E42" s="165"/>
    </row>
    <row r="43" spans="1:5" x14ac:dyDescent="0.2">
      <c r="A43" s="177">
        <v>38</v>
      </c>
      <c r="B43" s="165"/>
      <c r="C43" s="165"/>
      <c r="D43" s="165"/>
      <c r="E43" s="165"/>
    </row>
    <row r="44" spans="1:5" x14ac:dyDescent="0.2">
      <c r="A44" s="177">
        <v>39</v>
      </c>
      <c r="B44" s="165"/>
      <c r="C44" s="165"/>
      <c r="D44" s="165"/>
      <c r="E44" s="165"/>
    </row>
    <row r="45" spans="1:5" x14ac:dyDescent="0.2">
      <c r="A45" s="177">
        <v>40</v>
      </c>
      <c r="B45" s="165"/>
      <c r="C45" s="165"/>
      <c r="D45" s="165"/>
      <c r="E45" s="165"/>
    </row>
    <row r="46" spans="1:5" x14ac:dyDescent="0.2">
      <c r="A46" s="177">
        <v>41</v>
      </c>
      <c r="B46" s="165"/>
      <c r="C46" s="165"/>
      <c r="D46" s="165"/>
      <c r="E46" s="165"/>
    </row>
    <row r="47" spans="1:5" x14ac:dyDescent="0.2">
      <c r="A47" s="177">
        <v>42</v>
      </c>
      <c r="B47" s="165"/>
      <c r="C47" s="165"/>
      <c r="D47" s="165"/>
      <c r="E47" s="165"/>
    </row>
    <row r="48" spans="1:5" x14ac:dyDescent="0.2">
      <c r="A48" s="177">
        <v>43</v>
      </c>
      <c r="B48" s="165"/>
      <c r="C48" s="165"/>
      <c r="D48" s="165"/>
      <c r="E48" s="165"/>
    </row>
    <row r="49" spans="1:5" x14ac:dyDescent="0.2">
      <c r="A49" s="177">
        <v>44</v>
      </c>
      <c r="B49" s="165"/>
      <c r="C49" s="165"/>
      <c r="D49" s="165"/>
      <c r="E49" s="165"/>
    </row>
    <row r="50" spans="1:5" x14ac:dyDescent="0.2">
      <c r="A50" s="177">
        <v>45</v>
      </c>
      <c r="B50" s="165"/>
      <c r="C50" s="165"/>
      <c r="D50" s="165"/>
      <c r="E50" s="165"/>
    </row>
    <row r="51" spans="1:5" x14ac:dyDescent="0.2">
      <c r="A51" s="177">
        <v>46</v>
      </c>
      <c r="B51" s="165"/>
      <c r="C51" s="165"/>
      <c r="D51" s="165"/>
      <c r="E51" s="165"/>
    </row>
    <row r="52" spans="1:5" x14ac:dyDescent="0.2">
      <c r="A52" s="177">
        <v>47</v>
      </c>
      <c r="B52" s="165"/>
      <c r="C52" s="165"/>
      <c r="D52" s="165"/>
      <c r="E52" s="165"/>
    </row>
    <row r="53" spans="1:5" x14ac:dyDescent="0.2">
      <c r="A53" s="177">
        <v>48</v>
      </c>
      <c r="B53" s="165"/>
      <c r="C53" s="165"/>
      <c r="D53" s="165"/>
      <c r="E53" s="165"/>
    </row>
    <row r="54" spans="1:5" x14ac:dyDescent="0.2">
      <c r="A54" s="177">
        <v>49</v>
      </c>
      <c r="B54" s="165"/>
      <c r="C54" s="165"/>
      <c r="D54" s="165"/>
      <c r="E54" s="165"/>
    </row>
    <row r="55" spans="1:5" x14ac:dyDescent="0.2">
      <c r="A55" s="177">
        <v>50</v>
      </c>
      <c r="B55" s="165"/>
      <c r="C55" s="165"/>
      <c r="D55" s="165"/>
      <c r="E55" s="165"/>
    </row>
    <row r="56" spans="1:5" x14ac:dyDescent="0.2">
      <c r="A56" s="177">
        <v>51</v>
      </c>
      <c r="B56" s="165"/>
      <c r="C56" s="165"/>
      <c r="D56" s="165"/>
      <c r="E56" s="165"/>
    </row>
    <row r="57" spans="1:5" x14ac:dyDescent="0.2">
      <c r="A57" s="177">
        <v>52</v>
      </c>
      <c r="B57" s="165"/>
      <c r="C57" s="165"/>
      <c r="D57" s="165"/>
      <c r="E57" s="165"/>
    </row>
    <row r="58" spans="1:5" x14ac:dyDescent="0.2">
      <c r="A58" s="177">
        <v>53</v>
      </c>
      <c r="B58" s="165"/>
      <c r="C58" s="165"/>
      <c r="D58" s="165"/>
      <c r="E58" s="165"/>
    </row>
    <row r="59" spans="1:5" x14ac:dyDescent="0.2">
      <c r="A59" s="177">
        <v>54</v>
      </c>
      <c r="B59" s="165"/>
      <c r="C59" s="165"/>
      <c r="D59" s="165"/>
      <c r="E59" s="165"/>
    </row>
    <row r="60" spans="1:5" x14ac:dyDescent="0.2">
      <c r="A60" s="177">
        <v>55</v>
      </c>
      <c r="B60" s="165"/>
      <c r="C60" s="165"/>
      <c r="D60" s="165"/>
      <c r="E60" s="165"/>
    </row>
    <row r="61" spans="1:5" x14ac:dyDescent="0.2">
      <c r="A61" s="177">
        <v>56</v>
      </c>
      <c r="B61" s="165"/>
      <c r="C61" s="165"/>
      <c r="D61" s="165"/>
      <c r="E61" s="165"/>
    </row>
    <row r="62" spans="1:5" x14ac:dyDescent="0.2">
      <c r="A62" s="177">
        <v>57</v>
      </c>
      <c r="B62" s="165"/>
      <c r="C62" s="165"/>
      <c r="D62" s="165"/>
      <c r="E62" s="165"/>
    </row>
    <row r="63" spans="1:5" x14ac:dyDescent="0.2">
      <c r="A63" s="177">
        <v>58</v>
      </c>
      <c r="B63" s="165"/>
      <c r="C63" s="165"/>
      <c r="D63" s="165"/>
      <c r="E63" s="165"/>
    </row>
    <row r="64" spans="1:5" x14ac:dyDescent="0.2">
      <c r="A64" s="177">
        <v>59</v>
      </c>
      <c r="B64" s="165"/>
      <c r="C64" s="165"/>
      <c r="D64" s="165"/>
      <c r="E64" s="165"/>
    </row>
    <row r="65" spans="1:5" x14ac:dyDescent="0.2">
      <c r="A65" s="177">
        <v>60</v>
      </c>
      <c r="B65" s="165"/>
      <c r="C65" s="165"/>
      <c r="D65" s="165"/>
      <c r="E65" s="165"/>
    </row>
    <row r="66" spans="1:5" x14ac:dyDescent="0.2">
      <c r="A66" s="177">
        <v>61</v>
      </c>
      <c r="B66" s="165"/>
      <c r="C66" s="165"/>
      <c r="D66" s="165"/>
      <c r="E66" s="165"/>
    </row>
    <row r="67" spans="1:5" x14ac:dyDescent="0.2">
      <c r="A67" s="177">
        <v>62</v>
      </c>
      <c r="B67" s="165"/>
      <c r="C67" s="165"/>
      <c r="D67" s="165"/>
      <c r="E67" s="165"/>
    </row>
    <row r="68" spans="1:5" x14ac:dyDescent="0.2">
      <c r="A68" s="177">
        <v>63</v>
      </c>
      <c r="B68" s="165"/>
      <c r="C68" s="165"/>
      <c r="D68" s="165"/>
      <c r="E68" s="165"/>
    </row>
    <row r="69" spans="1:5" x14ac:dyDescent="0.2">
      <c r="A69" s="177">
        <v>64</v>
      </c>
      <c r="B69" s="165"/>
      <c r="C69" s="165"/>
      <c r="D69" s="165"/>
      <c r="E69" s="165"/>
    </row>
    <row r="70" spans="1:5" x14ac:dyDescent="0.2">
      <c r="A70" s="177">
        <v>65</v>
      </c>
      <c r="B70" s="165"/>
      <c r="C70" s="165"/>
      <c r="D70" s="165"/>
      <c r="E70" s="165"/>
    </row>
    <row r="71" spans="1:5" x14ac:dyDescent="0.2">
      <c r="A71" s="177">
        <v>66</v>
      </c>
      <c r="B71" s="165"/>
      <c r="C71" s="165"/>
      <c r="D71" s="165"/>
      <c r="E71" s="165"/>
    </row>
    <row r="72" spans="1:5" x14ac:dyDescent="0.2">
      <c r="A72" s="177">
        <v>67</v>
      </c>
      <c r="B72" s="165"/>
      <c r="C72" s="165"/>
      <c r="D72" s="165"/>
      <c r="E72" s="165"/>
    </row>
    <row r="73" spans="1:5" x14ac:dyDescent="0.2">
      <c r="A73" s="177">
        <v>68</v>
      </c>
      <c r="B73" s="165"/>
      <c r="C73" s="165"/>
      <c r="D73" s="165"/>
      <c r="E73" s="165"/>
    </row>
    <row r="74" spans="1:5" x14ac:dyDescent="0.2">
      <c r="A74" s="177">
        <v>69</v>
      </c>
      <c r="B74" s="165"/>
      <c r="C74" s="165"/>
      <c r="D74" s="165"/>
      <c r="E74" s="165"/>
    </row>
    <row r="75" spans="1:5" x14ac:dyDescent="0.2">
      <c r="A75" s="177">
        <v>70</v>
      </c>
      <c r="B75" s="165"/>
      <c r="C75" s="165"/>
      <c r="D75" s="165"/>
      <c r="E75" s="165"/>
    </row>
    <row r="76" spans="1:5" x14ac:dyDescent="0.2">
      <c r="A76" s="177">
        <v>71</v>
      </c>
      <c r="B76" s="165"/>
      <c r="C76" s="165"/>
      <c r="D76" s="165"/>
      <c r="E76" s="165"/>
    </row>
    <row r="77" spans="1:5" x14ac:dyDescent="0.2">
      <c r="A77" s="177">
        <v>72</v>
      </c>
      <c r="B77" s="165"/>
      <c r="C77" s="165"/>
      <c r="D77" s="165"/>
      <c r="E77" s="165"/>
    </row>
    <row r="78" spans="1:5" x14ac:dyDescent="0.2">
      <c r="A78" s="177">
        <v>73</v>
      </c>
      <c r="B78" s="165"/>
      <c r="C78" s="165"/>
      <c r="D78" s="165"/>
      <c r="E78" s="165"/>
    </row>
    <row r="79" spans="1:5" x14ac:dyDescent="0.2">
      <c r="A79" s="177">
        <v>74</v>
      </c>
      <c r="B79" s="165"/>
      <c r="C79" s="165"/>
      <c r="D79" s="165"/>
      <c r="E79" s="165"/>
    </row>
    <row r="80" spans="1:5" x14ac:dyDescent="0.2">
      <c r="A80" s="177">
        <v>75</v>
      </c>
      <c r="B80" s="165"/>
      <c r="C80" s="165"/>
      <c r="D80" s="165"/>
      <c r="E80" s="165"/>
    </row>
    <row r="81" spans="1:5" x14ac:dyDescent="0.2">
      <c r="A81" s="177">
        <v>76</v>
      </c>
      <c r="B81" s="165"/>
      <c r="C81" s="165"/>
      <c r="D81" s="165"/>
      <c r="E81" s="165"/>
    </row>
    <row r="82" spans="1:5" x14ac:dyDescent="0.2">
      <c r="A82" s="177">
        <v>77</v>
      </c>
      <c r="B82" s="165"/>
      <c r="C82" s="165"/>
      <c r="D82" s="165"/>
      <c r="E82" s="165"/>
    </row>
    <row r="83" spans="1:5" x14ac:dyDescent="0.2">
      <c r="A83" s="177">
        <v>78</v>
      </c>
      <c r="B83" s="165"/>
      <c r="C83" s="165"/>
      <c r="D83" s="165"/>
      <c r="E83" s="165"/>
    </row>
    <row r="84" spans="1:5" x14ac:dyDescent="0.2">
      <c r="A84" s="177">
        <v>79</v>
      </c>
      <c r="B84" s="165"/>
      <c r="C84" s="165"/>
      <c r="D84" s="165"/>
      <c r="E84" s="165"/>
    </row>
    <row r="85" spans="1:5" x14ac:dyDescent="0.2">
      <c r="A85" s="177">
        <v>80</v>
      </c>
      <c r="B85" s="165"/>
      <c r="C85" s="165"/>
      <c r="D85" s="165"/>
      <c r="E85" s="165"/>
    </row>
    <row r="86" spans="1:5" x14ac:dyDescent="0.2">
      <c r="A86" s="177">
        <v>81</v>
      </c>
      <c r="B86" s="165"/>
      <c r="C86" s="165"/>
      <c r="D86" s="165"/>
      <c r="E86" s="165"/>
    </row>
    <row r="87" spans="1:5" x14ac:dyDescent="0.2">
      <c r="A87" s="177">
        <v>82</v>
      </c>
      <c r="B87" s="165"/>
      <c r="C87" s="165"/>
      <c r="D87" s="165"/>
      <c r="E87" s="165"/>
    </row>
    <row r="88" spans="1:5" x14ac:dyDescent="0.2">
      <c r="A88" s="177">
        <v>83</v>
      </c>
      <c r="B88" s="165"/>
      <c r="C88" s="165"/>
      <c r="D88" s="165"/>
      <c r="E88" s="165"/>
    </row>
    <row r="89" spans="1:5" x14ac:dyDescent="0.2">
      <c r="A89" s="177">
        <v>84</v>
      </c>
      <c r="B89" s="165"/>
      <c r="C89" s="165"/>
      <c r="D89" s="165"/>
      <c r="E89" s="165"/>
    </row>
    <row r="90" spans="1:5" x14ac:dyDescent="0.2">
      <c r="A90" s="177">
        <v>85</v>
      </c>
      <c r="B90" s="165"/>
      <c r="C90" s="165"/>
      <c r="D90" s="165"/>
      <c r="E90" s="165"/>
    </row>
    <row r="91" spans="1:5" x14ac:dyDescent="0.2">
      <c r="A91" s="177">
        <v>86</v>
      </c>
      <c r="B91" s="165"/>
      <c r="C91" s="165"/>
      <c r="D91" s="165"/>
      <c r="E91" s="165"/>
    </row>
    <row r="92" spans="1:5" x14ac:dyDescent="0.2">
      <c r="A92" s="177">
        <v>87</v>
      </c>
      <c r="B92" s="165"/>
      <c r="C92" s="165"/>
      <c r="D92" s="165"/>
      <c r="E92" s="165"/>
    </row>
    <row r="93" spans="1:5" x14ac:dyDescent="0.2">
      <c r="A93" s="177">
        <v>88</v>
      </c>
      <c r="B93" s="165"/>
      <c r="C93" s="165"/>
      <c r="D93" s="165"/>
      <c r="E93" s="165"/>
    </row>
    <row r="94" spans="1:5" x14ac:dyDescent="0.2">
      <c r="A94" s="177">
        <v>89</v>
      </c>
      <c r="B94" s="165"/>
      <c r="C94" s="165"/>
      <c r="D94" s="165"/>
      <c r="E94" s="165"/>
    </row>
    <row r="95" spans="1:5" x14ac:dyDescent="0.2">
      <c r="A95" s="177">
        <v>90</v>
      </c>
      <c r="B95" s="165"/>
      <c r="C95" s="165"/>
      <c r="D95" s="165"/>
      <c r="E95" s="165"/>
    </row>
    <row r="96" spans="1:5" x14ac:dyDescent="0.2">
      <c r="A96" s="177">
        <v>91</v>
      </c>
      <c r="B96" s="165"/>
      <c r="C96" s="165"/>
      <c r="D96" s="165"/>
      <c r="E96" s="165"/>
    </row>
    <row r="97" spans="1:5" x14ac:dyDescent="0.2">
      <c r="A97" s="177">
        <v>92</v>
      </c>
      <c r="B97" s="165"/>
      <c r="C97" s="165"/>
      <c r="D97" s="165"/>
      <c r="E97" s="165"/>
    </row>
    <row r="98" spans="1:5" x14ac:dyDescent="0.2">
      <c r="A98" s="177">
        <v>93</v>
      </c>
      <c r="B98" s="165"/>
      <c r="C98" s="165"/>
      <c r="D98" s="165"/>
      <c r="E98" s="165"/>
    </row>
    <row r="99" spans="1:5" x14ac:dyDescent="0.2">
      <c r="A99" s="177">
        <v>94</v>
      </c>
      <c r="B99" s="165"/>
      <c r="C99" s="165"/>
      <c r="D99" s="165"/>
      <c r="E99" s="165"/>
    </row>
    <row r="100" spans="1:5" x14ac:dyDescent="0.2">
      <c r="A100" s="177">
        <v>95</v>
      </c>
      <c r="B100" s="165"/>
      <c r="C100" s="165"/>
      <c r="D100" s="165"/>
      <c r="E100" s="165"/>
    </row>
    <row r="101" spans="1:5" x14ac:dyDescent="0.2">
      <c r="A101" s="177">
        <v>96</v>
      </c>
      <c r="B101" s="165"/>
      <c r="C101" s="165"/>
      <c r="D101" s="165"/>
      <c r="E101" s="165"/>
    </row>
    <row r="102" spans="1:5" x14ac:dyDescent="0.2">
      <c r="A102" s="177">
        <v>97</v>
      </c>
      <c r="B102" s="165"/>
      <c r="C102" s="165"/>
      <c r="D102" s="165"/>
      <c r="E102" s="165"/>
    </row>
    <row r="103" spans="1:5" x14ac:dyDescent="0.2">
      <c r="A103" s="177">
        <v>98</v>
      </c>
      <c r="B103" s="165"/>
      <c r="C103" s="165"/>
      <c r="D103" s="165"/>
      <c r="E103" s="165"/>
    </row>
    <row r="104" spans="1:5" x14ac:dyDescent="0.2">
      <c r="A104" s="177">
        <v>99</v>
      </c>
      <c r="B104" s="165"/>
      <c r="C104" s="165"/>
      <c r="D104" s="165"/>
      <c r="E104" s="165"/>
    </row>
    <row r="105" spans="1:5" x14ac:dyDescent="0.2">
      <c r="A105" s="177">
        <v>100</v>
      </c>
      <c r="B105" s="165"/>
      <c r="C105" s="165"/>
      <c r="D105" s="165"/>
      <c r="E105" s="165"/>
    </row>
    <row r="106" spans="1:5" x14ac:dyDescent="0.2">
      <c r="A106" s="177">
        <v>101</v>
      </c>
      <c r="B106" s="165"/>
      <c r="C106" s="165"/>
      <c r="D106" s="165"/>
      <c r="E106" s="165"/>
    </row>
    <row r="107" spans="1:5" x14ac:dyDescent="0.2">
      <c r="A107" s="177">
        <v>102</v>
      </c>
      <c r="B107" s="165"/>
      <c r="C107" s="165"/>
      <c r="D107" s="165"/>
      <c r="E107" s="165"/>
    </row>
    <row r="108" spans="1:5" x14ac:dyDescent="0.2">
      <c r="A108" s="177">
        <v>103</v>
      </c>
      <c r="B108" s="165"/>
      <c r="C108" s="165"/>
      <c r="D108" s="165"/>
      <c r="E108" s="165"/>
    </row>
    <row r="109" spans="1:5" x14ac:dyDescent="0.2">
      <c r="A109" s="177">
        <v>104</v>
      </c>
      <c r="B109" s="165"/>
      <c r="C109" s="165"/>
      <c r="D109" s="165"/>
      <c r="E109" s="165"/>
    </row>
    <row r="110" spans="1:5" x14ac:dyDescent="0.2">
      <c r="A110" s="177">
        <v>105</v>
      </c>
      <c r="B110" s="165"/>
      <c r="C110" s="165"/>
      <c r="D110" s="165"/>
      <c r="E110" s="165"/>
    </row>
    <row r="111" spans="1:5" x14ac:dyDescent="0.2">
      <c r="A111" s="177">
        <v>106</v>
      </c>
      <c r="B111" s="165"/>
      <c r="C111" s="165"/>
      <c r="D111" s="165"/>
      <c r="E111" s="165"/>
    </row>
    <row r="112" spans="1:5" x14ac:dyDescent="0.2">
      <c r="A112" s="177">
        <v>107</v>
      </c>
      <c r="B112" s="165"/>
      <c r="C112" s="165"/>
      <c r="D112" s="165"/>
      <c r="E112" s="165"/>
    </row>
    <row r="113" spans="1:5" x14ac:dyDescent="0.2">
      <c r="A113" s="177">
        <v>108</v>
      </c>
      <c r="B113" s="165"/>
      <c r="C113" s="165"/>
      <c r="D113" s="165"/>
      <c r="E113" s="165"/>
    </row>
    <row r="114" spans="1:5" x14ac:dyDescent="0.2">
      <c r="A114" s="177">
        <v>109</v>
      </c>
      <c r="B114" s="165"/>
      <c r="C114" s="165"/>
      <c r="D114" s="165"/>
      <c r="E114" s="165"/>
    </row>
    <row r="115" spans="1:5" x14ac:dyDescent="0.2">
      <c r="A115" s="177">
        <v>110</v>
      </c>
      <c r="B115" s="165"/>
      <c r="C115" s="165"/>
      <c r="D115" s="165"/>
      <c r="E115" s="165"/>
    </row>
    <row r="116" spans="1:5" x14ac:dyDescent="0.2">
      <c r="A116" s="177">
        <v>111</v>
      </c>
      <c r="B116" s="165"/>
      <c r="C116" s="165"/>
      <c r="D116" s="165"/>
      <c r="E116" s="165"/>
    </row>
    <row r="117" spans="1:5" x14ac:dyDescent="0.2">
      <c r="A117" s="177">
        <v>112</v>
      </c>
      <c r="B117" s="165"/>
      <c r="C117" s="165"/>
      <c r="D117" s="165"/>
      <c r="E117" s="165"/>
    </row>
    <row r="118" spans="1:5" x14ac:dyDescent="0.2">
      <c r="A118" s="177">
        <v>113</v>
      </c>
      <c r="B118" s="165"/>
      <c r="C118" s="165"/>
      <c r="D118" s="165"/>
      <c r="E118" s="165"/>
    </row>
    <row r="119" spans="1:5" x14ac:dyDescent="0.2">
      <c r="A119" s="177">
        <v>114</v>
      </c>
      <c r="B119" s="165"/>
      <c r="C119" s="165"/>
      <c r="D119" s="165"/>
      <c r="E119" s="165"/>
    </row>
    <row r="120" spans="1:5" x14ac:dyDescent="0.2">
      <c r="A120" s="177">
        <v>115</v>
      </c>
      <c r="B120" s="165"/>
      <c r="C120" s="165"/>
      <c r="D120" s="165"/>
      <c r="E120" s="165"/>
    </row>
    <row r="121" spans="1:5" x14ac:dyDescent="0.2">
      <c r="A121" s="177">
        <v>116</v>
      </c>
      <c r="B121" s="165"/>
      <c r="C121" s="165"/>
      <c r="D121" s="165"/>
      <c r="E121" s="165"/>
    </row>
    <row r="122" spans="1:5" x14ac:dyDescent="0.2">
      <c r="A122" s="177">
        <v>117</v>
      </c>
      <c r="B122" s="165"/>
      <c r="C122" s="165"/>
      <c r="D122" s="165"/>
      <c r="E122" s="165"/>
    </row>
    <row r="123" spans="1:5" x14ac:dyDescent="0.2">
      <c r="A123" s="177">
        <v>118</v>
      </c>
      <c r="B123" s="165"/>
      <c r="C123" s="165"/>
      <c r="D123" s="165"/>
      <c r="E123" s="165"/>
    </row>
    <row r="124" spans="1:5" x14ac:dyDescent="0.2">
      <c r="A124" s="177">
        <v>119</v>
      </c>
      <c r="B124" s="165"/>
      <c r="C124" s="165"/>
      <c r="D124" s="165"/>
      <c r="E124" s="165"/>
    </row>
    <row r="125" spans="1:5" x14ac:dyDescent="0.2">
      <c r="A125" s="177">
        <v>120</v>
      </c>
      <c r="B125" s="165"/>
      <c r="C125" s="165"/>
      <c r="D125" s="165"/>
      <c r="E125" s="165"/>
    </row>
    <row r="126" spans="1:5" x14ac:dyDescent="0.2">
      <c r="A126" s="177">
        <v>121</v>
      </c>
      <c r="B126" s="165"/>
      <c r="C126" s="165"/>
      <c r="D126" s="165"/>
      <c r="E126" s="165"/>
    </row>
    <row r="127" spans="1:5" x14ac:dyDescent="0.2">
      <c r="A127" s="177">
        <v>122</v>
      </c>
      <c r="B127" s="165"/>
      <c r="C127" s="165"/>
      <c r="D127" s="165"/>
      <c r="E127" s="165"/>
    </row>
    <row r="128" spans="1:5" x14ac:dyDescent="0.2">
      <c r="A128" s="177">
        <v>123</v>
      </c>
      <c r="B128" s="165"/>
      <c r="C128" s="165"/>
      <c r="D128" s="165"/>
      <c r="E128" s="165"/>
    </row>
    <row r="129" spans="1:5" x14ac:dyDescent="0.2">
      <c r="A129" s="177">
        <v>124</v>
      </c>
      <c r="B129" s="165"/>
      <c r="C129" s="165"/>
      <c r="D129" s="165"/>
      <c r="E129" s="165"/>
    </row>
    <row r="130" spans="1:5" x14ac:dyDescent="0.2">
      <c r="A130" s="177">
        <v>125</v>
      </c>
      <c r="B130" s="165"/>
      <c r="C130" s="165"/>
      <c r="D130" s="165"/>
      <c r="E130" s="165"/>
    </row>
    <row r="131" spans="1:5" x14ac:dyDescent="0.2">
      <c r="A131" s="177">
        <v>126</v>
      </c>
      <c r="B131" s="165"/>
      <c r="C131" s="165"/>
      <c r="D131" s="165"/>
      <c r="E131" s="165"/>
    </row>
    <row r="132" spans="1:5" x14ac:dyDescent="0.2">
      <c r="A132" s="177">
        <v>127</v>
      </c>
      <c r="B132" s="165"/>
      <c r="C132" s="165"/>
      <c r="D132" s="165"/>
      <c r="E132" s="165"/>
    </row>
    <row r="133" spans="1:5" x14ac:dyDescent="0.2">
      <c r="A133" s="177">
        <v>128</v>
      </c>
      <c r="B133" s="165"/>
      <c r="C133" s="165"/>
      <c r="D133" s="165"/>
      <c r="E133" s="165"/>
    </row>
    <row r="134" spans="1:5" x14ac:dyDescent="0.2">
      <c r="A134" s="177">
        <v>129</v>
      </c>
      <c r="B134" s="165"/>
      <c r="C134" s="165"/>
      <c r="D134" s="165"/>
      <c r="E134" s="165"/>
    </row>
    <row r="135" spans="1:5" x14ac:dyDescent="0.2">
      <c r="A135" s="177">
        <v>130</v>
      </c>
      <c r="B135" s="165"/>
      <c r="C135" s="165"/>
      <c r="D135" s="165"/>
      <c r="E135" s="165"/>
    </row>
    <row r="136" spans="1:5" x14ac:dyDescent="0.2">
      <c r="A136" s="177">
        <v>131</v>
      </c>
      <c r="B136" s="165"/>
      <c r="C136" s="165"/>
      <c r="D136" s="165"/>
      <c r="E136" s="165"/>
    </row>
    <row r="137" spans="1:5" x14ac:dyDescent="0.2">
      <c r="A137" s="177">
        <v>132</v>
      </c>
      <c r="B137" s="165"/>
      <c r="C137" s="165"/>
      <c r="D137" s="165"/>
      <c r="E137" s="165"/>
    </row>
    <row r="138" spans="1:5" x14ac:dyDescent="0.2">
      <c r="A138" s="177">
        <v>133</v>
      </c>
      <c r="B138" s="165"/>
      <c r="C138" s="165"/>
      <c r="D138" s="165"/>
      <c r="E138" s="165"/>
    </row>
    <row r="139" spans="1:5" x14ac:dyDescent="0.2">
      <c r="A139" s="177">
        <v>134</v>
      </c>
      <c r="B139" s="165"/>
      <c r="C139" s="165"/>
      <c r="D139" s="165"/>
      <c r="E139" s="165"/>
    </row>
    <row r="140" spans="1:5" x14ac:dyDescent="0.2">
      <c r="A140" s="177">
        <v>135</v>
      </c>
      <c r="B140" s="165"/>
      <c r="C140" s="165"/>
      <c r="D140" s="165"/>
      <c r="E140" s="165"/>
    </row>
    <row r="141" spans="1:5" x14ac:dyDescent="0.2">
      <c r="A141" s="177">
        <v>136</v>
      </c>
      <c r="B141" s="165"/>
      <c r="C141" s="165"/>
      <c r="D141" s="165"/>
      <c r="E141" s="165"/>
    </row>
    <row r="142" spans="1:5" x14ac:dyDescent="0.2">
      <c r="A142" s="177">
        <v>137</v>
      </c>
      <c r="B142" s="165"/>
      <c r="C142" s="165"/>
      <c r="D142" s="165"/>
      <c r="E142" s="165"/>
    </row>
    <row r="143" spans="1:5" x14ac:dyDescent="0.2">
      <c r="A143" s="177">
        <v>138</v>
      </c>
      <c r="B143" s="165"/>
      <c r="C143" s="165"/>
      <c r="D143" s="165"/>
      <c r="E143" s="165"/>
    </row>
    <row r="144" spans="1:5" x14ac:dyDescent="0.2">
      <c r="A144" s="177">
        <v>139</v>
      </c>
      <c r="B144" s="165"/>
      <c r="C144" s="165"/>
      <c r="D144" s="165"/>
      <c r="E144" s="165"/>
    </row>
    <row r="145" spans="1:5" x14ac:dyDescent="0.2">
      <c r="A145" s="177">
        <v>140</v>
      </c>
      <c r="B145" s="165"/>
      <c r="C145" s="165"/>
      <c r="D145" s="165"/>
      <c r="E145" s="165"/>
    </row>
    <row r="146" spans="1:5" x14ac:dyDescent="0.2">
      <c r="A146" s="177">
        <v>141</v>
      </c>
      <c r="B146" s="165"/>
      <c r="C146" s="165"/>
      <c r="D146" s="165"/>
      <c r="E146" s="165"/>
    </row>
    <row r="147" spans="1:5" x14ac:dyDescent="0.2">
      <c r="A147" s="177">
        <v>142</v>
      </c>
      <c r="B147" s="165"/>
      <c r="C147" s="165"/>
      <c r="D147" s="165"/>
      <c r="E147" s="165"/>
    </row>
    <row r="148" spans="1:5" x14ac:dyDescent="0.2">
      <c r="A148" s="177">
        <v>143</v>
      </c>
      <c r="B148" s="165"/>
      <c r="C148" s="165"/>
      <c r="D148" s="165"/>
      <c r="E148" s="165"/>
    </row>
    <row r="149" spans="1:5" x14ac:dyDescent="0.2">
      <c r="A149" s="177">
        <v>144</v>
      </c>
      <c r="B149" s="165"/>
      <c r="C149" s="165"/>
      <c r="D149" s="165"/>
      <c r="E149" s="165"/>
    </row>
    <row r="150" spans="1:5" x14ac:dyDescent="0.2">
      <c r="A150" s="177">
        <v>145</v>
      </c>
      <c r="B150" s="165"/>
      <c r="C150" s="165"/>
      <c r="D150" s="165"/>
      <c r="E150" s="165"/>
    </row>
    <row r="151" spans="1:5" x14ac:dyDescent="0.2">
      <c r="A151" s="177">
        <v>146</v>
      </c>
      <c r="B151" s="165"/>
      <c r="C151" s="165"/>
      <c r="D151" s="165"/>
      <c r="E151" s="165"/>
    </row>
    <row r="152" spans="1:5" x14ac:dyDescent="0.2">
      <c r="A152" s="177">
        <v>147</v>
      </c>
      <c r="B152" s="165"/>
      <c r="C152" s="165"/>
      <c r="D152" s="165"/>
      <c r="E152" s="165"/>
    </row>
    <row r="153" spans="1:5" x14ac:dyDescent="0.2">
      <c r="A153" s="177">
        <v>148</v>
      </c>
      <c r="B153" s="165"/>
      <c r="C153" s="165"/>
      <c r="D153" s="165"/>
      <c r="E153" s="165"/>
    </row>
    <row r="154" spans="1:5" x14ac:dyDescent="0.2">
      <c r="A154" s="177">
        <v>149</v>
      </c>
      <c r="B154" s="165"/>
      <c r="C154" s="165"/>
      <c r="D154" s="165"/>
      <c r="E154" s="165"/>
    </row>
    <row r="155" spans="1:5" x14ac:dyDescent="0.2">
      <c r="A155" s="177">
        <v>150</v>
      </c>
      <c r="B155" s="165"/>
      <c r="C155" s="165"/>
      <c r="D155" s="165"/>
      <c r="E155" s="165"/>
    </row>
    <row r="156" spans="1:5" x14ac:dyDescent="0.2">
      <c r="A156" s="177">
        <v>151</v>
      </c>
      <c r="B156" s="165"/>
      <c r="C156" s="165"/>
      <c r="D156" s="165"/>
      <c r="E156" s="165"/>
    </row>
    <row r="157" spans="1:5" x14ac:dyDescent="0.2">
      <c r="A157" s="177">
        <v>152</v>
      </c>
      <c r="B157" s="165"/>
      <c r="C157" s="165"/>
      <c r="D157" s="165"/>
      <c r="E157" s="165"/>
    </row>
    <row r="158" spans="1:5" x14ac:dyDescent="0.2">
      <c r="A158" s="177">
        <v>153</v>
      </c>
      <c r="B158" s="165"/>
      <c r="C158" s="165"/>
      <c r="D158" s="165"/>
      <c r="E158" s="165"/>
    </row>
    <row r="159" spans="1:5" x14ac:dyDescent="0.2">
      <c r="A159" s="177">
        <v>154</v>
      </c>
      <c r="B159" s="165"/>
      <c r="C159" s="165"/>
      <c r="D159" s="165"/>
      <c r="E159" s="165"/>
    </row>
    <row r="160" spans="1:5" x14ac:dyDescent="0.2">
      <c r="A160" s="177">
        <v>155</v>
      </c>
      <c r="B160" s="165"/>
      <c r="C160" s="165"/>
      <c r="D160" s="165"/>
      <c r="E160" s="165"/>
    </row>
    <row r="161" spans="1:5" x14ac:dyDescent="0.2">
      <c r="A161" s="177">
        <v>156</v>
      </c>
      <c r="B161" s="165"/>
      <c r="C161" s="165"/>
      <c r="D161" s="165"/>
      <c r="E161" s="165"/>
    </row>
    <row r="162" spans="1:5" x14ac:dyDescent="0.2">
      <c r="A162" s="177">
        <v>157</v>
      </c>
      <c r="B162" s="165"/>
      <c r="C162" s="165"/>
      <c r="D162" s="165"/>
      <c r="E162" s="165"/>
    </row>
    <row r="163" spans="1:5" x14ac:dyDescent="0.2">
      <c r="A163" s="177">
        <v>158</v>
      </c>
      <c r="B163" s="165"/>
      <c r="C163" s="165"/>
      <c r="D163" s="165"/>
      <c r="E163" s="165"/>
    </row>
    <row r="164" spans="1:5" x14ac:dyDescent="0.2">
      <c r="A164" s="177">
        <v>159</v>
      </c>
      <c r="B164" s="165"/>
      <c r="C164" s="165"/>
      <c r="D164" s="165"/>
      <c r="E164" s="165"/>
    </row>
    <row r="165" spans="1:5" x14ac:dyDescent="0.2">
      <c r="A165" s="177">
        <v>160</v>
      </c>
      <c r="B165" s="165"/>
      <c r="C165" s="165"/>
      <c r="D165" s="165"/>
      <c r="E165" s="165"/>
    </row>
    <row r="166" spans="1:5" x14ac:dyDescent="0.2">
      <c r="A166" s="177">
        <v>161</v>
      </c>
      <c r="B166" s="165"/>
      <c r="C166" s="165"/>
      <c r="D166" s="165"/>
      <c r="E166" s="165"/>
    </row>
    <row r="167" spans="1:5" x14ac:dyDescent="0.2">
      <c r="A167" s="177">
        <v>162</v>
      </c>
      <c r="B167" s="165"/>
      <c r="C167" s="165"/>
      <c r="D167" s="165"/>
      <c r="E167" s="165"/>
    </row>
    <row r="168" spans="1:5" x14ac:dyDescent="0.2">
      <c r="A168" s="177">
        <v>163</v>
      </c>
      <c r="B168" s="165"/>
      <c r="C168" s="165"/>
      <c r="D168" s="165"/>
      <c r="E168" s="165"/>
    </row>
    <row r="169" spans="1:5" x14ac:dyDescent="0.2">
      <c r="A169" s="177">
        <v>164</v>
      </c>
      <c r="B169" s="165"/>
      <c r="C169" s="165"/>
      <c r="D169" s="165"/>
      <c r="E169" s="165"/>
    </row>
    <row r="170" spans="1:5" x14ac:dyDescent="0.2">
      <c r="A170" s="177">
        <v>165</v>
      </c>
      <c r="B170" s="165"/>
      <c r="C170" s="165"/>
      <c r="D170" s="165"/>
      <c r="E170" s="165"/>
    </row>
    <row r="171" spans="1:5" x14ac:dyDescent="0.2">
      <c r="A171" s="177">
        <v>166</v>
      </c>
      <c r="B171" s="165"/>
      <c r="C171" s="165"/>
      <c r="D171" s="165"/>
      <c r="E171" s="165"/>
    </row>
    <row r="172" spans="1:5" x14ac:dyDescent="0.2">
      <c r="A172" s="177">
        <v>167</v>
      </c>
      <c r="B172" s="165"/>
      <c r="C172" s="165"/>
      <c r="D172" s="165"/>
      <c r="E172" s="165"/>
    </row>
    <row r="173" spans="1:5" x14ac:dyDescent="0.2">
      <c r="A173" s="177">
        <v>168</v>
      </c>
      <c r="B173" s="165"/>
      <c r="C173" s="165"/>
      <c r="D173" s="165"/>
      <c r="E173" s="165"/>
    </row>
    <row r="174" spans="1:5" x14ac:dyDescent="0.2">
      <c r="A174" s="177">
        <v>169</v>
      </c>
      <c r="B174" s="165"/>
      <c r="C174" s="165"/>
      <c r="D174" s="165"/>
      <c r="E174" s="165"/>
    </row>
    <row r="175" spans="1:5" x14ac:dyDescent="0.2">
      <c r="A175" s="177">
        <v>170</v>
      </c>
      <c r="B175" s="165"/>
      <c r="C175" s="165"/>
      <c r="D175" s="165"/>
      <c r="E175" s="165"/>
    </row>
    <row r="176" spans="1:5" x14ac:dyDescent="0.2">
      <c r="A176" s="177">
        <v>171</v>
      </c>
      <c r="B176" s="165"/>
      <c r="C176" s="165"/>
      <c r="D176" s="165"/>
      <c r="E176" s="165"/>
    </row>
    <row r="177" spans="1:5" x14ac:dyDescent="0.2">
      <c r="A177" s="177">
        <v>172</v>
      </c>
      <c r="B177" s="165"/>
      <c r="C177" s="165"/>
      <c r="D177" s="165"/>
      <c r="E177" s="165"/>
    </row>
    <row r="178" spans="1:5" x14ac:dyDescent="0.2">
      <c r="A178" s="177">
        <v>173</v>
      </c>
      <c r="B178" s="165"/>
      <c r="C178" s="165"/>
      <c r="D178" s="165"/>
      <c r="E178" s="165"/>
    </row>
    <row r="179" spans="1:5" x14ac:dyDescent="0.2">
      <c r="A179" s="177">
        <v>174</v>
      </c>
      <c r="B179" s="165"/>
      <c r="C179" s="165"/>
      <c r="D179" s="165"/>
      <c r="E179" s="165"/>
    </row>
    <row r="180" spans="1:5" x14ac:dyDescent="0.2">
      <c r="A180" s="177">
        <v>175</v>
      </c>
      <c r="B180" s="165"/>
      <c r="C180" s="165"/>
      <c r="D180" s="165"/>
      <c r="E180" s="165"/>
    </row>
    <row r="181" spans="1:5" x14ac:dyDescent="0.2">
      <c r="A181" s="177">
        <v>176</v>
      </c>
      <c r="B181" s="165"/>
      <c r="C181" s="165"/>
      <c r="D181" s="165"/>
      <c r="E181" s="165"/>
    </row>
    <row r="182" spans="1:5" x14ac:dyDescent="0.2">
      <c r="A182" s="177">
        <v>177</v>
      </c>
      <c r="B182" s="165"/>
      <c r="C182" s="165"/>
      <c r="D182" s="165"/>
      <c r="E182" s="165"/>
    </row>
    <row r="183" spans="1:5" x14ac:dyDescent="0.2">
      <c r="A183" s="177">
        <v>178</v>
      </c>
      <c r="B183" s="165"/>
      <c r="C183" s="165"/>
      <c r="D183" s="165"/>
      <c r="E183" s="165"/>
    </row>
    <row r="184" spans="1:5" x14ac:dyDescent="0.2">
      <c r="A184" s="177">
        <v>179</v>
      </c>
      <c r="B184" s="165"/>
      <c r="C184" s="165"/>
      <c r="D184" s="165"/>
      <c r="E184" s="165"/>
    </row>
    <row r="185" spans="1:5" x14ac:dyDescent="0.2">
      <c r="A185" s="177">
        <v>180</v>
      </c>
      <c r="B185" s="165"/>
      <c r="C185" s="165"/>
      <c r="D185" s="165"/>
      <c r="E185" s="165"/>
    </row>
    <row r="186" spans="1:5" x14ac:dyDescent="0.2">
      <c r="A186" s="177">
        <v>181</v>
      </c>
      <c r="B186" s="165"/>
      <c r="C186" s="165"/>
      <c r="D186" s="165"/>
      <c r="E186" s="165"/>
    </row>
    <row r="187" spans="1:5" x14ac:dyDescent="0.2">
      <c r="A187" s="177">
        <v>182</v>
      </c>
      <c r="B187" s="165"/>
      <c r="C187" s="165"/>
      <c r="D187" s="165"/>
      <c r="E187" s="165"/>
    </row>
    <row r="188" spans="1:5" x14ac:dyDescent="0.2">
      <c r="A188" s="177">
        <v>183</v>
      </c>
      <c r="B188" s="165"/>
      <c r="C188" s="165"/>
      <c r="D188" s="165"/>
      <c r="E188" s="165"/>
    </row>
    <row r="189" spans="1:5" x14ac:dyDescent="0.2">
      <c r="A189" s="177">
        <v>184</v>
      </c>
      <c r="B189" s="165"/>
      <c r="C189" s="165"/>
      <c r="D189" s="165"/>
      <c r="E189" s="165"/>
    </row>
    <row r="190" spans="1:5" x14ac:dyDescent="0.2">
      <c r="A190" s="177">
        <v>185</v>
      </c>
      <c r="B190" s="165"/>
      <c r="C190" s="165"/>
      <c r="D190" s="165"/>
      <c r="E190" s="165"/>
    </row>
    <row r="191" spans="1:5" x14ac:dyDescent="0.2">
      <c r="A191" s="177">
        <v>186</v>
      </c>
      <c r="B191" s="165"/>
      <c r="C191" s="165"/>
      <c r="D191" s="165"/>
      <c r="E191" s="165"/>
    </row>
    <row r="192" spans="1:5" x14ac:dyDescent="0.2">
      <c r="A192" s="177">
        <v>187</v>
      </c>
      <c r="B192" s="165"/>
      <c r="C192" s="165"/>
      <c r="D192" s="165"/>
      <c r="E192" s="165"/>
    </row>
    <row r="193" spans="1:5" x14ac:dyDescent="0.2">
      <c r="A193" s="177">
        <v>188</v>
      </c>
      <c r="B193" s="165"/>
      <c r="C193" s="165"/>
      <c r="D193" s="165"/>
      <c r="E193" s="165"/>
    </row>
    <row r="194" spans="1:5" x14ac:dyDescent="0.2">
      <c r="A194" s="177">
        <v>189</v>
      </c>
      <c r="B194" s="165"/>
      <c r="C194" s="165"/>
      <c r="D194" s="165"/>
      <c r="E194" s="165"/>
    </row>
    <row r="195" spans="1:5" x14ac:dyDescent="0.2">
      <c r="A195" s="177">
        <v>190</v>
      </c>
      <c r="B195" s="165"/>
      <c r="C195" s="165"/>
      <c r="D195" s="165"/>
      <c r="E195" s="165"/>
    </row>
    <row r="196" spans="1:5" x14ac:dyDescent="0.2">
      <c r="A196" s="177">
        <v>191</v>
      </c>
      <c r="B196" s="165"/>
      <c r="C196" s="165"/>
      <c r="D196" s="165"/>
      <c r="E196" s="165"/>
    </row>
    <row r="197" spans="1:5" x14ac:dyDescent="0.2">
      <c r="A197" s="177">
        <v>192</v>
      </c>
      <c r="B197" s="165"/>
      <c r="C197" s="165"/>
      <c r="D197" s="165"/>
      <c r="E197" s="165"/>
    </row>
    <row r="198" spans="1:5" x14ac:dyDescent="0.2">
      <c r="A198" s="177">
        <v>193</v>
      </c>
      <c r="B198" s="165"/>
      <c r="C198" s="165"/>
      <c r="D198" s="165"/>
      <c r="E198" s="165"/>
    </row>
    <row r="199" spans="1:5" x14ac:dyDescent="0.2">
      <c r="A199" s="177">
        <v>194</v>
      </c>
      <c r="B199" s="165"/>
      <c r="C199" s="165"/>
      <c r="D199" s="165"/>
      <c r="E199" s="165"/>
    </row>
    <row r="200" spans="1:5" x14ac:dyDescent="0.2">
      <c r="A200" s="177">
        <v>195</v>
      </c>
      <c r="B200" s="165"/>
      <c r="C200" s="165"/>
      <c r="D200" s="165"/>
      <c r="E200" s="165"/>
    </row>
    <row r="201" spans="1:5" x14ac:dyDescent="0.2">
      <c r="A201" s="177">
        <v>196</v>
      </c>
      <c r="B201" s="165"/>
      <c r="C201" s="165"/>
      <c r="D201" s="165"/>
      <c r="E201" s="165"/>
    </row>
    <row r="202" spans="1:5" x14ac:dyDescent="0.2">
      <c r="A202" s="177">
        <v>197</v>
      </c>
      <c r="B202" s="165"/>
      <c r="C202" s="165"/>
      <c r="D202" s="165"/>
      <c r="E202" s="165"/>
    </row>
    <row r="203" spans="1:5" x14ac:dyDescent="0.2">
      <c r="A203" s="177">
        <v>198</v>
      </c>
      <c r="B203" s="165"/>
      <c r="C203" s="165"/>
      <c r="D203" s="165"/>
      <c r="E203" s="165"/>
    </row>
    <row r="204" spans="1:5" x14ac:dyDescent="0.2">
      <c r="A204" s="177">
        <v>199</v>
      </c>
      <c r="B204" s="165"/>
      <c r="C204" s="165"/>
      <c r="D204" s="165"/>
      <c r="E204" s="165"/>
    </row>
    <row r="205" spans="1:5" x14ac:dyDescent="0.2">
      <c r="A205" s="177">
        <v>200</v>
      </c>
      <c r="B205" s="165"/>
      <c r="C205" s="165"/>
      <c r="D205" s="165"/>
      <c r="E205" s="165"/>
    </row>
    <row r="206" spans="1:5" x14ac:dyDescent="0.2">
      <c r="A206" s="177">
        <v>201</v>
      </c>
      <c r="B206" s="165"/>
      <c r="C206" s="165"/>
      <c r="D206" s="165"/>
      <c r="E206" s="165"/>
    </row>
    <row r="207" spans="1:5" x14ac:dyDescent="0.2">
      <c r="A207" s="177">
        <v>202</v>
      </c>
      <c r="B207" s="165"/>
      <c r="C207" s="165"/>
      <c r="D207" s="165"/>
      <c r="E207" s="165"/>
    </row>
    <row r="208" spans="1:5" x14ac:dyDescent="0.2">
      <c r="A208" s="177">
        <v>203</v>
      </c>
      <c r="B208" s="165"/>
      <c r="C208" s="165"/>
      <c r="D208" s="165"/>
      <c r="E208" s="165"/>
    </row>
    <row r="209" spans="1:5" x14ac:dyDescent="0.2">
      <c r="A209" s="177">
        <v>204</v>
      </c>
      <c r="B209" s="165"/>
      <c r="C209" s="165"/>
      <c r="D209" s="165"/>
      <c r="E209" s="165"/>
    </row>
    <row r="210" spans="1:5" x14ac:dyDescent="0.2">
      <c r="A210" s="177">
        <v>205</v>
      </c>
      <c r="B210" s="165"/>
      <c r="C210" s="165"/>
      <c r="D210" s="165"/>
      <c r="E210" s="165"/>
    </row>
    <row r="211" spans="1:5" x14ac:dyDescent="0.2">
      <c r="A211" s="177">
        <v>206</v>
      </c>
      <c r="B211" s="165"/>
      <c r="C211" s="165"/>
      <c r="D211" s="165"/>
      <c r="E211" s="165"/>
    </row>
    <row r="212" spans="1:5" x14ac:dyDescent="0.2">
      <c r="A212" s="177">
        <v>207</v>
      </c>
      <c r="B212" s="165"/>
      <c r="C212" s="165"/>
      <c r="D212" s="165"/>
      <c r="E212" s="165"/>
    </row>
    <row r="213" spans="1:5" x14ac:dyDescent="0.2">
      <c r="A213" s="177">
        <v>208</v>
      </c>
      <c r="B213" s="165"/>
      <c r="C213" s="165"/>
      <c r="D213" s="165"/>
      <c r="E213" s="165"/>
    </row>
    <row r="214" spans="1:5" x14ac:dyDescent="0.2">
      <c r="A214" s="177">
        <v>209</v>
      </c>
      <c r="B214" s="165"/>
      <c r="C214" s="165"/>
      <c r="D214" s="165"/>
      <c r="E214" s="165"/>
    </row>
    <row r="215" spans="1:5" x14ac:dyDescent="0.2">
      <c r="A215" s="177">
        <v>210</v>
      </c>
      <c r="B215" s="165"/>
      <c r="C215" s="165"/>
      <c r="D215" s="165"/>
      <c r="E215" s="165"/>
    </row>
    <row r="216" spans="1:5" x14ac:dyDescent="0.2">
      <c r="A216" s="177">
        <v>211</v>
      </c>
      <c r="B216" s="165"/>
      <c r="C216" s="165"/>
      <c r="D216" s="165"/>
      <c r="E216" s="165"/>
    </row>
    <row r="217" spans="1:5" x14ac:dyDescent="0.2">
      <c r="A217" s="177">
        <v>212</v>
      </c>
      <c r="B217" s="165"/>
      <c r="C217" s="165"/>
      <c r="D217" s="165"/>
      <c r="E217" s="165"/>
    </row>
    <row r="218" spans="1:5" x14ac:dyDescent="0.2">
      <c r="A218" s="177">
        <v>213</v>
      </c>
      <c r="B218" s="165"/>
      <c r="C218" s="165"/>
      <c r="D218" s="165"/>
      <c r="E218" s="165"/>
    </row>
    <row r="219" spans="1:5" x14ac:dyDescent="0.2">
      <c r="A219" s="177">
        <v>214</v>
      </c>
      <c r="B219" s="165"/>
      <c r="C219" s="165"/>
      <c r="D219" s="165"/>
      <c r="E219" s="165"/>
    </row>
    <row r="220" spans="1:5" x14ac:dyDescent="0.2">
      <c r="A220" s="177">
        <v>215</v>
      </c>
      <c r="B220" s="165"/>
      <c r="C220" s="165"/>
      <c r="D220" s="165"/>
      <c r="E220" s="165"/>
    </row>
    <row r="221" spans="1:5" x14ac:dyDescent="0.2">
      <c r="A221" s="177">
        <v>216</v>
      </c>
      <c r="B221" s="165"/>
      <c r="C221" s="165"/>
      <c r="D221" s="165"/>
      <c r="E221" s="165"/>
    </row>
    <row r="222" spans="1:5" x14ac:dyDescent="0.2">
      <c r="A222" s="177">
        <v>217</v>
      </c>
      <c r="B222" s="165"/>
      <c r="C222" s="165"/>
      <c r="D222" s="165"/>
      <c r="E222" s="165"/>
    </row>
    <row r="223" spans="1:5" x14ac:dyDescent="0.2">
      <c r="A223" s="177">
        <v>218</v>
      </c>
      <c r="B223" s="165"/>
      <c r="C223" s="165"/>
      <c r="D223" s="165"/>
      <c r="E223" s="165"/>
    </row>
    <row r="224" spans="1:5" x14ac:dyDescent="0.2">
      <c r="A224" s="177">
        <v>219</v>
      </c>
      <c r="B224" s="165"/>
      <c r="C224" s="165"/>
      <c r="D224" s="165"/>
      <c r="E224" s="165"/>
    </row>
    <row r="225" spans="1:5" x14ac:dyDescent="0.2">
      <c r="A225" s="177">
        <v>220</v>
      </c>
      <c r="B225" s="165"/>
      <c r="C225" s="165"/>
      <c r="D225" s="165"/>
      <c r="E225" s="165"/>
    </row>
    <row r="226" spans="1:5" x14ac:dyDescent="0.2">
      <c r="A226" s="177">
        <v>221</v>
      </c>
      <c r="B226" s="165"/>
      <c r="C226" s="165"/>
      <c r="D226" s="165"/>
      <c r="E226" s="165"/>
    </row>
    <row r="227" spans="1:5" x14ac:dyDescent="0.2">
      <c r="A227" s="177">
        <v>222</v>
      </c>
      <c r="B227" s="165"/>
      <c r="C227" s="165"/>
      <c r="D227" s="165"/>
      <c r="E227" s="165"/>
    </row>
    <row r="228" spans="1:5" x14ac:dyDescent="0.2">
      <c r="A228" s="177">
        <v>223</v>
      </c>
      <c r="B228" s="165"/>
      <c r="C228" s="165"/>
      <c r="D228" s="165"/>
      <c r="E228" s="165"/>
    </row>
    <row r="229" spans="1:5" x14ac:dyDescent="0.2">
      <c r="A229" s="177">
        <v>224</v>
      </c>
      <c r="B229" s="165"/>
      <c r="C229" s="165"/>
      <c r="D229" s="165"/>
      <c r="E229" s="165"/>
    </row>
    <row r="230" spans="1:5" x14ac:dyDescent="0.2">
      <c r="A230" s="177">
        <v>225</v>
      </c>
      <c r="B230" s="165"/>
      <c r="C230" s="165"/>
      <c r="D230" s="165"/>
      <c r="E230" s="165"/>
    </row>
    <row r="231" spans="1:5" x14ac:dyDescent="0.2">
      <c r="A231" s="177">
        <v>226</v>
      </c>
      <c r="B231" s="165"/>
      <c r="C231" s="165"/>
      <c r="D231" s="165"/>
      <c r="E231" s="165"/>
    </row>
    <row r="232" spans="1:5" x14ac:dyDescent="0.2">
      <c r="A232" s="177">
        <v>227</v>
      </c>
      <c r="B232" s="165"/>
      <c r="C232" s="165"/>
      <c r="D232" s="165"/>
      <c r="E232" s="165"/>
    </row>
    <row r="233" spans="1:5" x14ac:dyDescent="0.2">
      <c r="A233" s="177">
        <v>228</v>
      </c>
      <c r="B233" s="165"/>
      <c r="C233" s="165"/>
      <c r="D233" s="165"/>
      <c r="E233" s="165"/>
    </row>
    <row r="234" spans="1:5" x14ac:dyDescent="0.2">
      <c r="A234" s="177">
        <v>229</v>
      </c>
      <c r="B234" s="165"/>
      <c r="C234" s="165"/>
      <c r="D234" s="165"/>
      <c r="E234" s="165"/>
    </row>
    <row r="235" spans="1:5" x14ac:dyDescent="0.2">
      <c r="A235" s="177">
        <v>230</v>
      </c>
      <c r="B235" s="165"/>
      <c r="C235" s="165"/>
      <c r="D235" s="165"/>
      <c r="E235" s="165"/>
    </row>
    <row r="236" spans="1:5" x14ac:dyDescent="0.2">
      <c r="A236" s="177">
        <v>231</v>
      </c>
      <c r="B236" s="165"/>
      <c r="C236" s="165"/>
      <c r="D236" s="165"/>
      <c r="E236" s="165"/>
    </row>
    <row r="237" spans="1:5" x14ac:dyDescent="0.2">
      <c r="A237" s="177">
        <v>232</v>
      </c>
      <c r="B237" s="165"/>
      <c r="C237" s="165"/>
      <c r="D237" s="165"/>
      <c r="E237" s="165"/>
    </row>
    <row r="238" spans="1:5" x14ac:dyDescent="0.2">
      <c r="A238" s="177">
        <v>233</v>
      </c>
      <c r="B238" s="165"/>
      <c r="C238" s="165"/>
      <c r="D238" s="165"/>
      <c r="E238" s="165"/>
    </row>
    <row r="239" spans="1:5" x14ac:dyDescent="0.2">
      <c r="A239" s="177">
        <v>234</v>
      </c>
      <c r="B239" s="165"/>
      <c r="C239" s="165"/>
      <c r="D239" s="165"/>
      <c r="E239" s="165"/>
    </row>
    <row r="240" spans="1:5" x14ac:dyDescent="0.2">
      <c r="A240" s="177">
        <v>235</v>
      </c>
      <c r="B240" s="165"/>
      <c r="C240" s="165"/>
      <c r="D240" s="165"/>
      <c r="E240" s="165"/>
    </row>
    <row r="241" spans="1:5" x14ac:dyDescent="0.2">
      <c r="A241" s="177">
        <v>236</v>
      </c>
      <c r="B241" s="165"/>
      <c r="C241" s="165"/>
      <c r="D241" s="165"/>
      <c r="E241" s="165"/>
    </row>
    <row r="242" spans="1:5" x14ac:dyDescent="0.2">
      <c r="A242" s="177">
        <v>237</v>
      </c>
      <c r="B242" s="165"/>
      <c r="C242" s="165"/>
      <c r="D242" s="165"/>
      <c r="E242" s="165"/>
    </row>
    <row r="243" spans="1:5" x14ac:dyDescent="0.2">
      <c r="A243" s="177">
        <v>238</v>
      </c>
      <c r="B243" s="165"/>
      <c r="C243" s="165"/>
      <c r="D243" s="165"/>
      <c r="E243" s="165"/>
    </row>
    <row r="244" spans="1:5" x14ac:dyDescent="0.2">
      <c r="A244" s="177">
        <v>239</v>
      </c>
      <c r="B244" s="165"/>
      <c r="C244" s="165"/>
      <c r="D244" s="165"/>
      <c r="E244" s="165"/>
    </row>
    <row r="245" spans="1:5" x14ac:dyDescent="0.2">
      <c r="A245" s="177">
        <v>240</v>
      </c>
      <c r="B245" s="165"/>
      <c r="C245" s="165"/>
      <c r="D245" s="165"/>
      <c r="E245" s="165"/>
    </row>
    <row r="246" spans="1:5" x14ac:dyDescent="0.2">
      <c r="A246" s="177">
        <v>241</v>
      </c>
      <c r="B246" s="165"/>
      <c r="C246" s="165"/>
      <c r="D246" s="165"/>
      <c r="E246" s="165"/>
    </row>
    <row r="247" spans="1:5" x14ac:dyDescent="0.2">
      <c r="A247" s="177">
        <v>242</v>
      </c>
      <c r="B247" s="165"/>
      <c r="C247" s="165"/>
      <c r="D247" s="165"/>
      <c r="E247" s="165"/>
    </row>
    <row r="248" spans="1:5" x14ac:dyDescent="0.2">
      <c r="A248" s="177">
        <v>243</v>
      </c>
      <c r="B248" s="165"/>
      <c r="C248" s="165"/>
      <c r="D248" s="165"/>
      <c r="E248" s="165"/>
    </row>
    <row r="249" spans="1:5" x14ac:dyDescent="0.2">
      <c r="A249" s="177">
        <v>244</v>
      </c>
      <c r="B249" s="165"/>
      <c r="C249" s="165"/>
      <c r="D249" s="165"/>
      <c r="E249" s="165"/>
    </row>
    <row r="250" spans="1:5" x14ac:dyDescent="0.2">
      <c r="A250" s="177">
        <v>245</v>
      </c>
      <c r="B250" s="165"/>
      <c r="C250" s="165"/>
      <c r="D250" s="165"/>
      <c r="E250" s="165"/>
    </row>
    <row r="251" spans="1:5" x14ac:dyDescent="0.2">
      <c r="A251" s="177">
        <v>246</v>
      </c>
      <c r="B251" s="165"/>
      <c r="C251" s="165"/>
      <c r="D251" s="165"/>
      <c r="E251" s="165"/>
    </row>
    <row r="252" spans="1:5" x14ac:dyDescent="0.2">
      <c r="A252" s="177">
        <v>247</v>
      </c>
      <c r="B252" s="165"/>
      <c r="C252" s="165"/>
      <c r="D252" s="165"/>
      <c r="E252" s="165"/>
    </row>
    <row r="253" spans="1:5" x14ac:dyDescent="0.2">
      <c r="A253" s="177">
        <v>248</v>
      </c>
      <c r="B253" s="165"/>
      <c r="C253" s="165"/>
      <c r="D253" s="165"/>
      <c r="E253" s="165"/>
    </row>
    <row r="254" spans="1:5" x14ac:dyDescent="0.2">
      <c r="A254" s="177">
        <v>249</v>
      </c>
      <c r="B254" s="165"/>
      <c r="C254" s="165"/>
      <c r="D254" s="165"/>
      <c r="E254" s="165"/>
    </row>
    <row r="255" spans="1:5" x14ac:dyDescent="0.2">
      <c r="A255" s="177">
        <v>250</v>
      </c>
      <c r="B255" s="165"/>
      <c r="C255" s="165"/>
      <c r="D255" s="165"/>
      <c r="E255" s="165"/>
    </row>
    <row r="256" spans="1:5" x14ac:dyDescent="0.2">
      <c r="A256" s="177">
        <v>251</v>
      </c>
      <c r="B256" s="165"/>
      <c r="C256" s="165"/>
      <c r="D256" s="165"/>
      <c r="E256" s="165"/>
    </row>
    <row r="257" spans="1:5" x14ac:dyDescent="0.2">
      <c r="A257" s="177">
        <v>252</v>
      </c>
      <c r="B257" s="165"/>
      <c r="C257" s="165"/>
      <c r="D257" s="165"/>
      <c r="E257" s="165"/>
    </row>
    <row r="258" spans="1:5" x14ac:dyDescent="0.2">
      <c r="A258" s="177">
        <v>253</v>
      </c>
      <c r="B258" s="165"/>
      <c r="C258" s="165"/>
      <c r="D258" s="165"/>
      <c r="E258" s="165"/>
    </row>
    <row r="259" spans="1:5" x14ac:dyDescent="0.2">
      <c r="A259" s="177">
        <v>254</v>
      </c>
      <c r="B259" s="165"/>
      <c r="C259" s="165"/>
      <c r="D259" s="165"/>
      <c r="E259" s="165"/>
    </row>
    <row r="260" spans="1:5" x14ac:dyDescent="0.2">
      <c r="A260" s="177">
        <v>255</v>
      </c>
      <c r="B260" s="165"/>
      <c r="C260" s="165"/>
      <c r="D260" s="165"/>
      <c r="E260" s="165"/>
    </row>
    <row r="261" spans="1:5" x14ac:dyDescent="0.2">
      <c r="A261" s="177">
        <v>256</v>
      </c>
      <c r="B261" s="165"/>
      <c r="C261" s="165"/>
      <c r="D261" s="165"/>
      <c r="E261" s="165"/>
    </row>
    <row r="262" spans="1:5" x14ac:dyDescent="0.2">
      <c r="A262" s="177">
        <v>257</v>
      </c>
      <c r="B262" s="165"/>
      <c r="C262" s="165"/>
      <c r="D262" s="165"/>
      <c r="E262" s="165"/>
    </row>
    <row r="263" spans="1:5" x14ac:dyDescent="0.2">
      <c r="A263" s="177">
        <v>258</v>
      </c>
      <c r="B263" s="165"/>
      <c r="C263" s="165"/>
      <c r="D263" s="165"/>
      <c r="E263" s="165"/>
    </row>
    <row r="264" spans="1:5" x14ac:dyDescent="0.2">
      <c r="A264" s="177">
        <v>259</v>
      </c>
      <c r="B264" s="165"/>
      <c r="C264" s="165"/>
      <c r="D264" s="165"/>
      <c r="E264" s="165"/>
    </row>
    <row r="265" spans="1:5" x14ac:dyDescent="0.2">
      <c r="A265" s="177">
        <v>260</v>
      </c>
      <c r="B265" s="165"/>
      <c r="C265" s="165"/>
      <c r="D265" s="165"/>
      <c r="E265" s="165"/>
    </row>
    <row r="266" spans="1:5" x14ac:dyDescent="0.2">
      <c r="A266" s="177">
        <v>261</v>
      </c>
      <c r="B266" s="165"/>
      <c r="C266" s="165"/>
      <c r="D266" s="165"/>
      <c r="E266" s="165"/>
    </row>
    <row r="267" spans="1:5" x14ac:dyDescent="0.2">
      <c r="A267" s="177">
        <v>262</v>
      </c>
      <c r="B267" s="165"/>
      <c r="C267" s="165"/>
      <c r="D267" s="165"/>
      <c r="E267" s="165"/>
    </row>
    <row r="268" spans="1:5" x14ac:dyDescent="0.2">
      <c r="A268" s="177">
        <v>263</v>
      </c>
      <c r="B268" s="165"/>
      <c r="C268" s="165"/>
      <c r="D268" s="165"/>
      <c r="E268" s="165"/>
    </row>
    <row r="269" spans="1:5" x14ac:dyDescent="0.2">
      <c r="A269" s="177">
        <v>264</v>
      </c>
      <c r="B269" s="165"/>
      <c r="C269" s="165"/>
      <c r="D269" s="165"/>
      <c r="E269" s="165"/>
    </row>
    <row r="270" spans="1:5" x14ac:dyDescent="0.2">
      <c r="A270" s="177">
        <v>265</v>
      </c>
      <c r="B270" s="165"/>
      <c r="C270" s="165"/>
      <c r="D270" s="165"/>
      <c r="E270" s="165"/>
    </row>
    <row r="271" spans="1:5" x14ac:dyDescent="0.2">
      <c r="A271" s="177">
        <v>266</v>
      </c>
      <c r="B271" s="165"/>
      <c r="C271" s="165"/>
      <c r="D271" s="165"/>
      <c r="E271" s="165"/>
    </row>
    <row r="272" spans="1:5" x14ac:dyDescent="0.2">
      <c r="A272" s="177">
        <v>267</v>
      </c>
      <c r="B272" s="165"/>
      <c r="C272" s="165"/>
      <c r="D272" s="165"/>
      <c r="E272" s="165"/>
    </row>
    <row r="273" spans="1:5" x14ac:dyDescent="0.2">
      <c r="A273" s="177">
        <v>268</v>
      </c>
      <c r="B273" s="165"/>
      <c r="C273" s="165"/>
      <c r="D273" s="165"/>
      <c r="E273" s="165"/>
    </row>
    <row r="274" spans="1:5" x14ac:dyDescent="0.2">
      <c r="A274" s="177">
        <v>269</v>
      </c>
      <c r="B274" s="165"/>
      <c r="C274" s="165"/>
      <c r="D274" s="165"/>
      <c r="E274" s="165"/>
    </row>
    <row r="275" spans="1:5" x14ac:dyDescent="0.2">
      <c r="A275" s="177">
        <v>270</v>
      </c>
      <c r="B275" s="165"/>
      <c r="C275" s="165"/>
      <c r="D275" s="165"/>
      <c r="E275" s="165"/>
    </row>
    <row r="276" spans="1:5" x14ac:dyDescent="0.2">
      <c r="A276" s="177">
        <v>271</v>
      </c>
      <c r="B276" s="165"/>
      <c r="C276" s="165"/>
      <c r="D276" s="165"/>
      <c r="E276" s="165"/>
    </row>
    <row r="277" spans="1:5" x14ac:dyDescent="0.2">
      <c r="A277" s="177">
        <v>272</v>
      </c>
      <c r="B277" s="165"/>
      <c r="C277" s="165"/>
      <c r="D277" s="165"/>
      <c r="E277" s="165"/>
    </row>
    <row r="278" spans="1:5" x14ac:dyDescent="0.2">
      <c r="A278" s="177">
        <v>273</v>
      </c>
      <c r="B278" s="165"/>
      <c r="C278" s="165"/>
      <c r="D278" s="165"/>
      <c r="E278" s="165"/>
    </row>
    <row r="279" spans="1:5" x14ac:dyDescent="0.2">
      <c r="A279" s="177">
        <v>274</v>
      </c>
      <c r="B279" s="165"/>
      <c r="C279" s="165"/>
      <c r="D279" s="165"/>
      <c r="E279" s="165"/>
    </row>
    <row r="280" spans="1:5" x14ac:dyDescent="0.2">
      <c r="A280" s="177">
        <v>275</v>
      </c>
      <c r="B280" s="165"/>
      <c r="C280" s="165"/>
      <c r="D280" s="165"/>
      <c r="E280" s="165"/>
    </row>
    <row r="281" spans="1:5" x14ac:dyDescent="0.2">
      <c r="A281" s="177">
        <v>276</v>
      </c>
      <c r="B281" s="165"/>
      <c r="C281" s="165"/>
      <c r="D281" s="165"/>
      <c r="E281" s="165"/>
    </row>
    <row r="282" spans="1:5" x14ac:dyDescent="0.2">
      <c r="A282" s="177">
        <v>277</v>
      </c>
      <c r="B282" s="165"/>
      <c r="C282" s="165"/>
      <c r="D282" s="165"/>
      <c r="E282" s="165"/>
    </row>
    <row r="283" spans="1:5" x14ac:dyDescent="0.2">
      <c r="A283" s="177">
        <v>278</v>
      </c>
      <c r="B283" s="165"/>
      <c r="C283" s="165"/>
      <c r="D283" s="165"/>
      <c r="E283" s="165"/>
    </row>
    <row r="284" spans="1:5" x14ac:dyDescent="0.2">
      <c r="A284" s="177">
        <v>279</v>
      </c>
      <c r="B284" s="165"/>
      <c r="C284" s="165"/>
      <c r="D284" s="165"/>
      <c r="E284" s="165"/>
    </row>
    <row r="285" spans="1:5" x14ac:dyDescent="0.2">
      <c r="A285" s="177">
        <v>280</v>
      </c>
      <c r="B285" s="165"/>
      <c r="C285" s="165"/>
      <c r="D285" s="165"/>
      <c r="E285" s="165"/>
    </row>
    <row r="286" spans="1:5" x14ac:dyDescent="0.2">
      <c r="A286" s="177">
        <v>281</v>
      </c>
      <c r="B286" s="165"/>
      <c r="C286" s="165"/>
      <c r="D286" s="165"/>
      <c r="E286" s="165"/>
    </row>
    <row r="287" spans="1:5" x14ac:dyDescent="0.2">
      <c r="A287" s="177">
        <v>282</v>
      </c>
      <c r="B287" s="165"/>
      <c r="C287" s="165"/>
      <c r="D287" s="165"/>
      <c r="E287" s="165"/>
    </row>
    <row r="288" spans="1:5" x14ac:dyDescent="0.2">
      <c r="A288" s="177">
        <v>283</v>
      </c>
      <c r="B288" s="165"/>
      <c r="C288" s="165"/>
      <c r="D288" s="165"/>
      <c r="E288" s="165"/>
    </row>
    <row r="289" spans="1:5" x14ac:dyDescent="0.2">
      <c r="A289" s="177">
        <v>284</v>
      </c>
      <c r="B289" s="165"/>
      <c r="C289" s="165"/>
      <c r="D289" s="165"/>
      <c r="E289" s="165"/>
    </row>
    <row r="290" spans="1:5" x14ac:dyDescent="0.2">
      <c r="A290" s="177">
        <v>285</v>
      </c>
      <c r="B290" s="165"/>
      <c r="C290" s="165"/>
      <c r="D290" s="165"/>
      <c r="E290" s="165"/>
    </row>
    <row r="291" spans="1:5" x14ac:dyDescent="0.2">
      <c r="A291" s="177">
        <v>286</v>
      </c>
      <c r="B291" s="165"/>
      <c r="C291" s="165"/>
      <c r="D291" s="165"/>
      <c r="E291" s="165"/>
    </row>
    <row r="292" spans="1:5" x14ac:dyDescent="0.2">
      <c r="A292" s="177">
        <v>287</v>
      </c>
      <c r="B292" s="165"/>
      <c r="C292" s="165"/>
      <c r="D292" s="165"/>
      <c r="E292" s="165"/>
    </row>
    <row r="293" spans="1:5" x14ac:dyDescent="0.2">
      <c r="A293" s="177">
        <v>288</v>
      </c>
      <c r="B293" s="165"/>
      <c r="C293" s="165"/>
      <c r="D293" s="165"/>
      <c r="E293" s="165"/>
    </row>
    <row r="294" spans="1:5" x14ac:dyDescent="0.2">
      <c r="A294" s="177">
        <v>289</v>
      </c>
      <c r="B294" s="165"/>
      <c r="C294" s="165"/>
      <c r="D294" s="165"/>
      <c r="E294" s="165"/>
    </row>
    <row r="295" spans="1:5" x14ac:dyDescent="0.2">
      <c r="A295" s="177">
        <v>290</v>
      </c>
      <c r="B295" s="165"/>
      <c r="C295" s="165"/>
      <c r="D295" s="165"/>
      <c r="E295" s="165"/>
    </row>
    <row r="296" spans="1:5" x14ac:dyDescent="0.2">
      <c r="A296" s="177">
        <v>291</v>
      </c>
      <c r="B296" s="165"/>
      <c r="C296" s="165"/>
      <c r="D296" s="165"/>
      <c r="E296" s="165"/>
    </row>
    <row r="297" spans="1:5" x14ac:dyDescent="0.2">
      <c r="A297" s="177">
        <v>292</v>
      </c>
      <c r="B297" s="165"/>
      <c r="C297" s="165"/>
      <c r="D297" s="165"/>
      <c r="E297" s="165"/>
    </row>
    <row r="298" spans="1:5" x14ac:dyDescent="0.2">
      <c r="A298" s="177">
        <v>293</v>
      </c>
      <c r="B298" s="165"/>
      <c r="C298" s="165"/>
      <c r="D298" s="165"/>
      <c r="E298" s="165"/>
    </row>
    <row r="299" spans="1:5" x14ac:dyDescent="0.2">
      <c r="A299" s="177">
        <v>294</v>
      </c>
      <c r="B299" s="165"/>
      <c r="C299" s="165"/>
      <c r="D299" s="165"/>
      <c r="E299" s="165"/>
    </row>
    <row r="300" spans="1:5" x14ac:dyDescent="0.2">
      <c r="A300" s="177">
        <v>295</v>
      </c>
      <c r="B300" s="165"/>
      <c r="C300" s="165"/>
      <c r="D300" s="165"/>
      <c r="E300" s="165"/>
    </row>
    <row r="301" spans="1:5" x14ac:dyDescent="0.2">
      <c r="A301" s="177">
        <v>296</v>
      </c>
      <c r="B301" s="165"/>
      <c r="C301" s="165"/>
      <c r="D301" s="165"/>
      <c r="E301" s="165"/>
    </row>
    <row r="302" spans="1:5" x14ac:dyDescent="0.2">
      <c r="A302" s="177">
        <v>297</v>
      </c>
      <c r="B302" s="165"/>
      <c r="C302" s="165"/>
      <c r="D302" s="165"/>
      <c r="E302" s="165"/>
    </row>
    <row r="303" spans="1:5" x14ac:dyDescent="0.2">
      <c r="A303" s="177">
        <v>298</v>
      </c>
      <c r="B303" s="165"/>
      <c r="C303" s="165"/>
      <c r="D303" s="165"/>
      <c r="E303" s="165"/>
    </row>
    <row r="304" spans="1:5" x14ac:dyDescent="0.2">
      <c r="A304" s="177">
        <v>299</v>
      </c>
      <c r="B304" s="165"/>
      <c r="C304" s="165"/>
      <c r="D304" s="165"/>
      <c r="E304" s="165"/>
    </row>
    <row r="305" spans="1:5" x14ac:dyDescent="0.2">
      <c r="A305" s="177">
        <v>300</v>
      </c>
      <c r="B305" s="165"/>
      <c r="C305" s="165"/>
      <c r="D305" s="165"/>
      <c r="E305" s="165"/>
    </row>
    <row r="306" spans="1:5" x14ac:dyDescent="0.2">
      <c r="A306" s="177">
        <v>301</v>
      </c>
      <c r="B306" s="165"/>
      <c r="C306" s="165"/>
      <c r="D306" s="165"/>
      <c r="E306" s="165"/>
    </row>
    <row r="307" spans="1:5" x14ac:dyDescent="0.2">
      <c r="A307" s="177">
        <v>302</v>
      </c>
      <c r="B307" s="165"/>
      <c r="C307" s="165"/>
      <c r="D307" s="165"/>
      <c r="E307" s="165"/>
    </row>
    <row r="308" spans="1:5" x14ac:dyDescent="0.2">
      <c r="A308" s="177">
        <v>303</v>
      </c>
      <c r="B308" s="165"/>
      <c r="C308" s="165"/>
      <c r="D308" s="165"/>
      <c r="E308" s="165"/>
    </row>
    <row r="309" spans="1:5" x14ac:dyDescent="0.2">
      <c r="A309" s="177">
        <v>304</v>
      </c>
      <c r="B309" s="165"/>
      <c r="C309" s="165"/>
      <c r="D309" s="165"/>
      <c r="E309" s="165"/>
    </row>
    <row r="310" spans="1:5" x14ac:dyDescent="0.2">
      <c r="A310" s="177">
        <v>305</v>
      </c>
      <c r="B310" s="165"/>
      <c r="C310" s="165"/>
      <c r="D310" s="165"/>
      <c r="E310" s="165"/>
    </row>
    <row r="311" spans="1:5" x14ac:dyDescent="0.2">
      <c r="A311" s="177">
        <v>306</v>
      </c>
      <c r="B311" s="165"/>
      <c r="C311" s="165"/>
      <c r="D311" s="165"/>
      <c r="E311" s="165"/>
    </row>
    <row r="312" spans="1:5" x14ac:dyDescent="0.2">
      <c r="A312" s="177">
        <v>307</v>
      </c>
      <c r="B312" s="165"/>
      <c r="C312" s="165"/>
      <c r="D312" s="165"/>
      <c r="E312" s="165"/>
    </row>
    <row r="313" spans="1:5" x14ac:dyDescent="0.2">
      <c r="A313" s="177">
        <v>308</v>
      </c>
      <c r="B313" s="165"/>
      <c r="C313" s="165"/>
      <c r="D313" s="165"/>
      <c r="E313" s="165"/>
    </row>
    <row r="314" spans="1:5" x14ac:dyDescent="0.2">
      <c r="A314" s="177">
        <v>309</v>
      </c>
      <c r="B314" s="165"/>
      <c r="C314" s="165"/>
      <c r="D314" s="165"/>
      <c r="E314" s="165"/>
    </row>
    <row r="315" spans="1:5" x14ac:dyDescent="0.2">
      <c r="A315" s="177">
        <v>310</v>
      </c>
      <c r="B315" s="165"/>
      <c r="C315" s="165"/>
      <c r="D315" s="165"/>
      <c r="E315" s="165"/>
    </row>
    <row r="316" spans="1:5" x14ac:dyDescent="0.2">
      <c r="A316" s="177">
        <v>311</v>
      </c>
      <c r="B316" s="165"/>
      <c r="C316" s="165"/>
      <c r="D316" s="165"/>
      <c r="E316" s="165"/>
    </row>
    <row r="317" spans="1:5" x14ac:dyDescent="0.2">
      <c r="A317" s="177">
        <v>312</v>
      </c>
      <c r="B317" s="165"/>
      <c r="C317" s="165"/>
      <c r="D317" s="165"/>
      <c r="E317" s="165"/>
    </row>
    <row r="318" spans="1:5" x14ac:dyDescent="0.2">
      <c r="A318" s="177">
        <v>313</v>
      </c>
      <c r="B318" s="165"/>
      <c r="C318" s="165"/>
      <c r="D318" s="165"/>
      <c r="E318" s="165"/>
    </row>
    <row r="319" spans="1:5" x14ac:dyDescent="0.2">
      <c r="A319" s="177">
        <v>314</v>
      </c>
      <c r="B319" s="165"/>
      <c r="C319" s="165"/>
      <c r="D319" s="165"/>
      <c r="E319" s="165"/>
    </row>
    <row r="320" spans="1:5" x14ac:dyDescent="0.2">
      <c r="A320" s="177">
        <v>315</v>
      </c>
      <c r="B320" s="165"/>
      <c r="C320" s="165"/>
      <c r="D320" s="165"/>
      <c r="E320" s="165"/>
    </row>
    <row r="321" spans="1:5" x14ac:dyDescent="0.2">
      <c r="A321" s="177">
        <v>316</v>
      </c>
      <c r="B321" s="165"/>
      <c r="C321" s="165"/>
      <c r="D321" s="165"/>
      <c r="E321" s="165"/>
    </row>
    <row r="322" spans="1:5" x14ac:dyDescent="0.2">
      <c r="A322" s="177">
        <v>317</v>
      </c>
      <c r="B322" s="165"/>
      <c r="C322" s="165"/>
      <c r="D322" s="165"/>
      <c r="E322" s="165"/>
    </row>
    <row r="323" spans="1:5" x14ac:dyDescent="0.2">
      <c r="A323" s="177">
        <v>318</v>
      </c>
      <c r="B323" s="165"/>
      <c r="C323" s="165"/>
      <c r="D323" s="165"/>
      <c r="E323" s="165"/>
    </row>
    <row r="324" spans="1:5" x14ac:dyDescent="0.2">
      <c r="A324" s="177">
        <v>319</v>
      </c>
      <c r="B324" s="165"/>
      <c r="C324" s="165"/>
      <c r="D324" s="165"/>
      <c r="E324" s="165"/>
    </row>
    <row r="325" spans="1:5" x14ac:dyDescent="0.2">
      <c r="A325" s="177">
        <v>320</v>
      </c>
      <c r="B325" s="165"/>
      <c r="C325" s="165"/>
      <c r="D325" s="165"/>
      <c r="E325" s="165"/>
    </row>
    <row r="326" spans="1:5" x14ac:dyDescent="0.2">
      <c r="A326" s="177">
        <v>321</v>
      </c>
      <c r="B326" s="165"/>
      <c r="C326" s="165"/>
      <c r="D326" s="165"/>
      <c r="E326" s="165"/>
    </row>
    <row r="327" spans="1:5" x14ac:dyDescent="0.2">
      <c r="A327" s="177">
        <v>322</v>
      </c>
      <c r="B327" s="165"/>
      <c r="C327" s="165"/>
      <c r="D327" s="165"/>
      <c r="E327" s="165"/>
    </row>
    <row r="328" spans="1:5" x14ac:dyDescent="0.2">
      <c r="A328" s="177">
        <v>323</v>
      </c>
      <c r="B328" s="165"/>
      <c r="C328" s="165"/>
      <c r="D328" s="165"/>
      <c r="E328" s="165"/>
    </row>
    <row r="329" spans="1:5" x14ac:dyDescent="0.2">
      <c r="A329" s="177">
        <v>324</v>
      </c>
      <c r="B329" s="165"/>
      <c r="C329" s="165"/>
      <c r="D329" s="165"/>
      <c r="E329" s="165"/>
    </row>
    <row r="330" spans="1:5" x14ac:dyDescent="0.2">
      <c r="A330" s="177">
        <v>325</v>
      </c>
      <c r="B330" s="165"/>
      <c r="C330" s="165"/>
      <c r="D330" s="165"/>
      <c r="E330" s="165"/>
    </row>
    <row r="331" spans="1:5" x14ac:dyDescent="0.2">
      <c r="A331" s="177">
        <v>326</v>
      </c>
      <c r="B331" s="165"/>
      <c r="C331" s="165"/>
      <c r="D331" s="165"/>
      <c r="E331" s="165"/>
    </row>
    <row r="332" spans="1:5" x14ac:dyDescent="0.2">
      <c r="A332" s="177">
        <v>327</v>
      </c>
      <c r="B332" s="165"/>
      <c r="C332" s="165"/>
      <c r="D332" s="165"/>
      <c r="E332" s="165"/>
    </row>
    <row r="333" spans="1:5" x14ac:dyDescent="0.2">
      <c r="A333" s="177">
        <v>328</v>
      </c>
      <c r="B333" s="165"/>
      <c r="C333" s="165"/>
      <c r="D333" s="165"/>
      <c r="E333" s="165"/>
    </row>
    <row r="334" spans="1:5" x14ac:dyDescent="0.2">
      <c r="A334" s="177">
        <v>329</v>
      </c>
      <c r="B334" s="165"/>
      <c r="C334" s="165"/>
      <c r="D334" s="165"/>
      <c r="E334" s="165"/>
    </row>
    <row r="335" spans="1:5" x14ac:dyDescent="0.2">
      <c r="A335" s="177">
        <v>330</v>
      </c>
      <c r="B335" s="165"/>
      <c r="C335" s="165"/>
      <c r="D335" s="165"/>
      <c r="E335" s="165"/>
    </row>
    <row r="336" spans="1:5" x14ac:dyDescent="0.2">
      <c r="A336" s="177">
        <v>331</v>
      </c>
      <c r="B336" s="165"/>
      <c r="C336" s="165"/>
      <c r="D336" s="165"/>
      <c r="E336" s="165"/>
    </row>
    <row r="337" spans="1:5" x14ac:dyDescent="0.2">
      <c r="A337" s="177">
        <v>332</v>
      </c>
      <c r="B337" s="165"/>
      <c r="C337" s="165"/>
      <c r="D337" s="165"/>
      <c r="E337" s="165"/>
    </row>
    <row r="338" spans="1:5" x14ac:dyDescent="0.2">
      <c r="A338" s="177">
        <v>333</v>
      </c>
      <c r="B338" s="165"/>
      <c r="C338" s="165"/>
      <c r="D338" s="165"/>
      <c r="E338" s="165"/>
    </row>
    <row r="339" spans="1:5" x14ac:dyDescent="0.2">
      <c r="A339" s="177">
        <v>334</v>
      </c>
      <c r="B339" s="165"/>
      <c r="C339" s="165"/>
      <c r="D339" s="165"/>
      <c r="E339" s="165"/>
    </row>
    <row r="340" spans="1:5" x14ac:dyDescent="0.2">
      <c r="A340" s="177">
        <v>335</v>
      </c>
      <c r="B340" s="165"/>
      <c r="C340" s="165"/>
      <c r="D340" s="165"/>
      <c r="E340" s="165"/>
    </row>
    <row r="341" spans="1:5" x14ac:dyDescent="0.2">
      <c r="A341" s="177">
        <v>336</v>
      </c>
      <c r="B341" s="165"/>
      <c r="C341" s="165"/>
      <c r="D341" s="165"/>
      <c r="E341" s="165"/>
    </row>
    <row r="342" spans="1:5" x14ac:dyDescent="0.2">
      <c r="A342" s="177">
        <v>337</v>
      </c>
      <c r="B342" s="165"/>
      <c r="C342" s="165"/>
      <c r="D342" s="165"/>
      <c r="E342" s="165"/>
    </row>
    <row r="343" spans="1:5" x14ac:dyDescent="0.2">
      <c r="A343" s="177">
        <v>338</v>
      </c>
      <c r="B343" s="165"/>
      <c r="C343" s="165"/>
      <c r="D343" s="165"/>
      <c r="E343" s="165"/>
    </row>
    <row r="344" spans="1:5" x14ac:dyDescent="0.2">
      <c r="A344" s="177">
        <v>339</v>
      </c>
      <c r="B344" s="165"/>
      <c r="C344" s="165"/>
      <c r="D344" s="165"/>
      <c r="E344" s="165"/>
    </row>
    <row r="345" spans="1:5" x14ac:dyDescent="0.2">
      <c r="A345" s="177">
        <v>340</v>
      </c>
      <c r="B345" s="165"/>
      <c r="C345" s="165"/>
      <c r="D345" s="165"/>
      <c r="E345" s="165"/>
    </row>
    <row r="346" spans="1:5" x14ac:dyDescent="0.2">
      <c r="A346" s="177">
        <v>341</v>
      </c>
      <c r="B346" s="165"/>
      <c r="C346" s="165"/>
      <c r="D346" s="165"/>
      <c r="E346" s="165"/>
    </row>
    <row r="347" spans="1:5" x14ac:dyDescent="0.2">
      <c r="A347" s="177">
        <v>342</v>
      </c>
      <c r="B347" s="165"/>
      <c r="C347" s="165"/>
      <c r="D347" s="165"/>
      <c r="E347" s="165"/>
    </row>
    <row r="348" spans="1:5" x14ac:dyDescent="0.2">
      <c r="A348" s="177">
        <v>343</v>
      </c>
      <c r="B348" s="165"/>
      <c r="C348" s="165"/>
      <c r="D348" s="165"/>
      <c r="E348" s="165"/>
    </row>
    <row r="349" spans="1:5" x14ac:dyDescent="0.2">
      <c r="A349" s="177">
        <v>344</v>
      </c>
      <c r="B349" s="165"/>
      <c r="C349" s="165"/>
      <c r="D349" s="165"/>
      <c r="E349" s="165"/>
    </row>
    <row r="350" spans="1:5" x14ac:dyDescent="0.2">
      <c r="A350" s="177">
        <v>345</v>
      </c>
      <c r="B350" s="165"/>
      <c r="C350" s="165"/>
      <c r="D350" s="165"/>
      <c r="E350" s="165"/>
    </row>
    <row r="351" spans="1:5" x14ac:dyDescent="0.2">
      <c r="A351" s="177">
        <v>346</v>
      </c>
      <c r="B351" s="165"/>
      <c r="C351" s="165"/>
      <c r="D351" s="165"/>
      <c r="E351" s="165"/>
    </row>
    <row r="352" spans="1:5" x14ac:dyDescent="0.2">
      <c r="A352" s="177">
        <v>347</v>
      </c>
      <c r="B352" s="165"/>
      <c r="C352" s="165"/>
      <c r="D352" s="165"/>
      <c r="E352" s="165"/>
    </row>
    <row r="353" spans="1:5" x14ac:dyDescent="0.2">
      <c r="A353" s="177">
        <v>348</v>
      </c>
      <c r="B353" s="165"/>
      <c r="C353" s="165"/>
      <c r="D353" s="165"/>
      <c r="E353" s="165"/>
    </row>
    <row r="354" spans="1:5" x14ac:dyDescent="0.2">
      <c r="A354" s="177">
        <v>349</v>
      </c>
      <c r="B354" s="165"/>
      <c r="C354" s="165"/>
      <c r="D354" s="165"/>
      <c r="E354" s="165"/>
    </row>
    <row r="355" spans="1:5" x14ac:dyDescent="0.2">
      <c r="A355" s="177">
        <v>350</v>
      </c>
      <c r="B355" s="165"/>
      <c r="C355" s="165"/>
      <c r="D355" s="165"/>
      <c r="E355" s="165"/>
    </row>
    <row r="356" spans="1:5" x14ac:dyDescent="0.2">
      <c r="A356" s="177">
        <v>351</v>
      </c>
      <c r="B356" s="165"/>
      <c r="C356" s="165"/>
      <c r="D356" s="165"/>
      <c r="E356" s="165"/>
    </row>
    <row r="357" spans="1:5" x14ac:dyDescent="0.2">
      <c r="A357" s="177">
        <v>352</v>
      </c>
      <c r="B357" s="165"/>
      <c r="C357" s="165"/>
      <c r="D357" s="165"/>
      <c r="E357" s="165"/>
    </row>
    <row r="358" spans="1:5" x14ac:dyDescent="0.2">
      <c r="A358" s="177">
        <v>353</v>
      </c>
      <c r="B358" s="165"/>
      <c r="C358" s="165"/>
      <c r="D358" s="165"/>
      <c r="E358" s="165"/>
    </row>
    <row r="359" spans="1:5" x14ac:dyDescent="0.2">
      <c r="A359" s="177">
        <v>354</v>
      </c>
      <c r="B359" s="165"/>
      <c r="C359" s="165"/>
      <c r="D359" s="165"/>
      <c r="E359" s="165"/>
    </row>
    <row r="360" spans="1:5" x14ac:dyDescent="0.2">
      <c r="A360" s="177">
        <v>355</v>
      </c>
      <c r="B360" s="165"/>
      <c r="C360" s="165"/>
      <c r="D360" s="165"/>
      <c r="E360" s="165"/>
    </row>
    <row r="361" spans="1:5" x14ac:dyDescent="0.2">
      <c r="A361" s="177">
        <v>356</v>
      </c>
      <c r="B361" s="165"/>
      <c r="C361" s="165"/>
      <c r="D361" s="165"/>
      <c r="E361" s="165"/>
    </row>
    <row r="362" spans="1:5" x14ac:dyDescent="0.2">
      <c r="A362" s="177">
        <v>357</v>
      </c>
      <c r="B362" s="165"/>
      <c r="C362" s="165"/>
      <c r="D362" s="165"/>
      <c r="E362" s="165"/>
    </row>
    <row r="363" spans="1:5" x14ac:dyDescent="0.2">
      <c r="A363" s="177">
        <v>358</v>
      </c>
      <c r="B363" s="165"/>
      <c r="C363" s="165"/>
      <c r="D363" s="165"/>
      <c r="E363" s="165"/>
    </row>
    <row r="364" spans="1:5" x14ac:dyDescent="0.2">
      <c r="A364" s="177">
        <v>359</v>
      </c>
      <c r="B364" s="165"/>
      <c r="C364" s="165"/>
      <c r="D364" s="165"/>
      <c r="E364" s="165"/>
    </row>
    <row r="365" spans="1:5" x14ac:dyDescent="0.2">
      <c r="A365" s="177">
        <v>360</v>
      </c>
      <c r="B365" s="165"/>
      <c r="C365" s="165"/>
      <c r="D365" s="165"/>
      <c r="E365" s="165"/>
    </row>
    <row r="366" spans="1:5" x14ac:dyDescent="0.2">
      <c r="A366" s="177">
        <v>361</v>
      </c>
      <c r="B366" s="165"/>
      <c r="C366" s="165"/>
      <c r="D366" s="165"/>
      <c r="E366" s="165"/>
    </row>
    <row r="367" spans="1:5" x14ac:dyDescent="0.2">
      <c r="A367" s="177">
        <v>362</v>
      </c>
      <c r="B367" s="165"/>
      <c r="C367" s="165"/>
      <c r="D367" s="165"/>
      <c r="E367" s="165"/>
    </row>
    <row r="368" spans="1:5" x14ac:dyDescent="0.2">
      <c r="A368" s="177">
        <v>363</v>
      </c>
      <c r="B368" s="165"/>
      <c r="C368" s="165"/>
      <c r="D368" s="165"/>
      <c r="E368" s="165"/>
    </row>
    <row r="369" spans="1:5" x14ac:dyDescent="0.2">
      <c r="A369" s="177">
        <v>364</v>
      </c>
      <c r="B369" s="165"/>
      <c r="C369" s="165"/>
      <c r="D369" s="165"/>
      <c r="E369" s="165"/>
    </row>
    <row r="370" spans="1:5" x14ac:dyDescent="0.2">
      <c r="A370" s="177">
        <v>365</v>
      </c>
      <c r="B370" s="165"/>
      <c r="C370" s="165"/>
      <c r="D370" s="165"/>
      <c r="E370" s="165"/>
    </row>
    <row r="371" spans="1:5" x14ac:dyDescent="0.2">
      <c r="A371" s="177">
        <v>366</v>
      </c>
      <c r="B371" s="165"/>
      <c r="C371" s="165"/>
      <c r="D371" s="165"/>
      <c r="E371" s="165"/>
    </row>
    <row r="372" spans="1:5" x14ac:dyDescent="0.2">
      <c r="A372" s="177">
        <v>367</v>
      </c>
      <c r="B372" s="165"/>
      <c r="C372" s="165"/>
      <c r="D372" s="165"/>
      <c r="E372" s="165"/>
    </row>
    <row r="373" spans="1:5" x14ac:dyDescent="0.2">
      <c r="A373" s="177">
        <v>368</v>
      </c>
      <c r="B373" s="165"/>
      <c r="C373" s="165"/>
      <c r="D373" s="165"/>
      <c r="E373" s="165"/>
    </row>
    <row r="374" spans="1:5" x14ac:dyDescent="0.2">
      <c r="A374" s="177">
        <v>369</v>
      </c>
      <c r="B374" s="165"/>
      <c r="C374" s="165"/>
      <c r="D374" s="165"/>
      <c r="E374" s="165"/>
    </row>
    <row r="375" spans="1:5" x14ac:dyDescent="0.2">
      <c r="A375" s="177">
        <v>370</v>
      </c>
      <c r="B375" s="165"/>
      <c r="C375" s="165"/>
      <c r="D375" s="165"/>
      <c r="E375" s="165"/>
    </row>
    <row r="376" spans="1:5" x14ac:dyDescent="0.2">
      <c r="A376" s="177">
        <v>371</v>
      </c>
      <c r="B376" s="165"/>
      <c r="C376" s="165"/>
      <c r="D376" s="165"/>
      <c r="E376" s="165"/>
    </row>
    <row r="377" spans="1:5" x14ac:dyDescent="0.2">
      <c r="A377" s="177">
        <v>372</v>
      </c>
      <c r="B377" s="165"/>
      <c r="C377" s="165"/>
      <c r="D377" s="165"/>
      <c r="E377" s="165"/>
    </row>
    <row r="378" spans="1:5" x14ac:dyDescent="0.2">
      <c r="A378" s="177">
        <v>373</v>
      </c>
      <c r="B378" s="165"/>
      <c r="C378" s="165"/>
      <c r="D378" s="165"/>
      <c r="E378" s="165"/>
    </row>
    <row r="379" spans="1:5" x14ac:dyDescent="0.2">
      <c r="A379" s="177">
        <v>374</v>
      </c>
      <c r="B379" s="165"/>
      <c r="C379" s="165"/>
      <c r="D379" s="165"/>
      <c r="E379" s="165"/>
    </row>
    <row r="380" spans="1:5" x14ac:dyDescent="0.2">
      <c r="A380" s="177">
        <v>375</v>
      </c>
      <c r="B380" s="165"/>
      <c r="C380" s="165"/>
      <c r="D380" s="165"/>
      <c r="E380" s="165"/>
    </row>
    <row r="381" spans="1:5" x14ac:dyDescent="0.2">
      <c r="A381" s="177">
        <v>376</v>
      </c>
      <c r="B381" s="165"/>
      <c r="C381" s="165"/>
      <c r="D381" s="165"/>
      <c r="E381" s="165"/>
    </row>
    <row r="382" spans="1:5" x14ac:dyDescent="0.2">
      <c r="A382" s="177">
        <v>377</v>
      </c>
      <c r="B382" s="165"/>
      <c r="C382" s="165"/>
      <c r="D382" s="165"/>
      <c r="E382" s="165"/>
    </row>
    <row r="383" spans="1:5" x14ac:dyDescent="0.2">
      <c r="A383" s="177">
        <v>378</v>
      </c>
      <c r="B383" s="165"/>
      <c r="C383" s="165"/>
      <c r="D383" s="165"/>
      <c r="E383" s="165"/>
    </row>
    <row r="384" spans="1:5" x14ac:dyDescent="0.2">
      <c r="A384" s="177">
        <v>379</v>
      </c>
      <c r="B384" s="165"/>
      <c r="C384" s="165"/>
      <c r="D384" s="165"/>
      <c r="E384" s="165"/>
    </row>
    <row r="385" spans="1:5" x14ac:dyDescent="0.2">
      <c r="A385" s="177">
        <v>380</v>
      </c>
      <c r="B385" s="165"/>
      <c r="C385" s="165"/>
      <c r="D385" s="165"/>
      <c r="E385" s="165"/>
    </row>
    <row r="386" spans="1:5" x14ac:dyDescent="0.2">
      <c r="A386" s="177">
        <v>381</v>
      </c>
      <c r="B386" s="165"/>
      <c r="C386" s="165"/>
      <c r="D386" s="165"/>
      <c r="E386" s="165"/>
    </row>
    <row r="387" spans="1:5" x14ac:dyDescent="0.2">
      <c r="A387" s="177">
        <v>382</v>
      </c>
      <c r="B387" s="165"/>
      <c r="C387" s="165"/>
      <c r="D387" s="165"/>
      <c r="E387" s="165"/>
    </row>
    <row r="388" spans="1:5" x14ac:dyDescent="0.2">
      <c r="A388" s="177">
        <v>383</v>
      </c>
      <c r="B388" s="165"/>
      <c r="C388" s="165"/>
      <c r="D388" s="165"/>
      <c r="E388" s="165"/>
    </row>
    <row r="389" spans="1:5" x14ac:dyDescent="0.2">
      <c r="A389" s="177">
        <v>384</v>
      </c>
      <c r="B389" s="165"/>
      <c r="C389" s="165"/>
      <c r="D389" s="165"/>
      <c r="E389" s="165"/>
    </row>
    <row r="390" spans="1:5" x14ac:dyDescent="0.2">
      <c r="A390" s="177">
        <v>385</v>
      </c>
      <c r="B390" s="165"/>
      <c r="C390" s="165"/>
      <c r="D390" s="165"/>
      <c r="E390" s="165"/>
    </row>
    <row r="391" spans="1:5" x14ac:dyDescent="0.2">
      <c r="A391" s="177">
        <v>386</v>
      </c>
      <c r="B391" s="165"/>
      <c r="C391" s="165"/>
      <c r="D391" s="165"/>
      <c r="E391" s="165"/>
    </row>
    <row r="392" spans="1:5" x14ac:dyDescent="0.2">
      <c r="A392" s="177">
        <v>387</v>
      </c>
      <c r="B392" s="165"/>
      <c r="C392" s="165"/>
      <c r="D392" s="165"/>
      <c r="E392" s="165"/>
    </row>
    <row r="393" spans="1:5" x14ac:dyDescent="0.2">
      <c r="A393" s="177">
        <v>388</v>
      </c>
      <c r="B393" s="165"/>
      <c r="C393" s="165"/>
      <c r="D393" s="165"/>
      <c r="E393" s="165"/>
    </row>
    <row r="394" spans="1:5" x14ac:dyDescent="0.2">
      <c r="A394" s="177">
        <v>389</v>
      </c>
      <c r="B394" s="165"/>
      <c r="C394" s="165"/>
      <c r="D394" s="165"/>
      <c r="E394" s="165"/>
    </row>
    <row r="395" spans="1:5" x14ac:dyDescent="0.2">
      <c r="A395" s="177">
        <v>390</v>
      </c>
      <c r="B395" s="165"/>
      <c r="C395" s="165"/>
      <c r="D395" s="165"/>
      <c r="E395" s="165"/>
    </row>
    <row r="396" spans="1:5" x14ac:dyDescent="0.2">
      <c r="A396" s="177">
        <v>391</v>
      </c>
      <c r="B396" s="165"/>
      <c r="C396" s="165"/>
      <c r="D396" s="165"/>
      <c r="E396" s="165"/>
    </row>
    <row r="397" spans="1:5" x14ac:dyDescent="0.2">
      <c r="A397" s="177">
        <v>392</v>
      </c>
      <c r="B397" s="165"/>
      <c r="C397" s="165"/>
      <c r="D397" s="165"/>
      <c r="E397" s="165"/>
    </row>
    <row r="398" spans="1:5" x14ac:dyDescent="0.2">
      <c r="A398" s="177">
        <v>393</v>
      </c>
      <c r="B398" s="165"/>
      <c r="C398" s="165"/>
      <c r="D398" s="165"/>
      <c r="E398" s="165"/>
    </row>
    <row r="399" spans="1:5" x14ac:dyDescent="0.2">
      <c r="A399" s="177">
        <v>394</v>
      </c>
      <c r="B399" s="165"/>
      <c r="C399" s="165"/>
      <c r="D399" s="165"/>
      <c r="E399" s="165"/>
    </row>
    <row r="400" spans="1:5" x14ac:dyDescent="0.2">
      <c r="A400" s="177">
        <v>395</v>
      </c>
      <c r="B400" s="165"/>
      <c r="C400" s="165"/>
      <c r="D400" s="165"/>
      <c r="E400" s="165"/>
    </row>
    <row r="401" spans="1:5" x14ac:dyDescent="0.2">
      <c r="A401" s="177">
        <v>396</v>
      </c>
      <c r="B401" s="165"/>
      <c r="C401" s="165"/>
      <c r="D401" s="165"/>
      <c r="E401" s="165"/>
    </row>
    <row r="402" spans="1:5" x14ac:dyDescent="0.2">
      <c r="A402" s="177">
        <v>397</v>
      </c>
      <c r="B402" s="165"/>
      <c r="C402" s="165"/>
      <c r="D402" s="165"/>
      <c r="E402" s="165"/>
    </row>
    <row r="403" spans="1:5" x14ac:dyDescent="0.2">
      <c r="A403" s="177">
        <v>398</v>
      </c>
      <c r="B403" s="165"/>
      <c r="C403" s="165"/>
      <c r="D403" s="165"/>
      <c r="E403" s="165"/>
    </row>
    <row r="404" spans="1:5" x14ac:dyDescent="0.2">
      <c r="A404" s="177">
        <v>399</v>
      </c>
      <c r="B404" s="165"/>
      <c r="C404" s="165"/>
      <c r="D404" s="165"/>
      <c r="E404" s="165"/>
    </row>
    <row r="405" spans="1:5" x14ac:dyDescent="0.2">
      <c r="A405" s="177">
        <v>400</v>
      </c>
      <c r="B405" s="165"/>
      <c r="C405" s="165"/>
      <c r="D405" s="165"/>
      <c r="E405" s="165"/>
    </row>
    <row r="406" spans="1:5" x14ac:dyDescent="0.2">
      <c r="A406" s="177">
        <v>401</v>
      </c>
      <c r="B406" s="165"/>
      <c r="C406" s="165"/>
      <c r="D406" s="165"/>
      <c r="E406" s="165"/>
    </row>
    <row r="407" spans="1:5" x14ac:dyDescent="0.2">
      <c r="A407" s="177">
        <v>402</v>
      </c>
      <c r="B407" s="165"/>
      <c r="C407" s="165"/>
      <c r="D407" s="165"/>
      <c r="E407" s="165"/>
    </row>
    <row r="408" spans="1:5" x14ac:dyDescent="0.2">
      <c r="A408" s="177">
        <v>403</v>
      </c>
      <c r="B408" s="165"/>
      <c r="C408" s="165"/>
      <c r="D408" s="165"/>
      <c r="E408" s="165"/>
    </row>
    <row r="409" spans="1:5" x14ac:dyDescent="0.2">
      <c r="A409" s="177">
        <v>404</v>
      </c>
      <c r="B409" s="165"/>
      <c r="C409" s="165"/>
      <c r="D409" s="165"/>
      <c r="E409" s="165"/>
    </row>
    <row r="410" spans="1:5" x14ac:dyDescent="0.2">
      <c r="A410" s="177">
        <v>405</v>
      </c>
      <c r="B410" s="165"/>
      <c r="C410" s="165"/>
      <c r="D410" s="165"/>
      <c r="E410" s="165"/>
    </row>
    <row r="411" spans="1:5" x14ac:dyDescent="0.2">
      <c r="A411" s="177">
        <v>406</v>
      </c>
      <c r="B411" s="165"/>
      <c r="C411" s="165"/>
      <c r="D411" s="165"/>
      <c r="E411" s="165"/>
    </row>
    <row r="412" spans="1:5" x14ac:dyDescent="0.2">
      <c r="A412" s="177">
        <v>407</v>
      </c>
      <c r="B412" s="165"/>
      <c r="C412" s="165"/>
      <c r="D412" s="165"/>
      <c r="E412" s="165"/>
    </row>
    <row r="413" spans="1:5" x14ac:dyDescent="0.2">
      <c r="A413" s="177">
        <v>408</v>
      </c>
      <c r="B413" s="165"/>
      <c r="C413" s="165"/>
      <c r="D413" s="165"/>
      <c r="E413" s="165"/>
    </row>
    <row r="414" spans="1:5" x14ac:dyDescent="0.2">
      <c r="A414" s="177">
        <v>409</v>
      </c>
      <c r="B414" s="165"/>
      <c r="C414" s="165"/>
      <c r="D414" s="165"/>
      <c r="E414" s="165"/>
    </row>
    <row r="415" spans="1:5" x14ac:dyDescent="0.2">
      <c r="A415" s="177">
        <v>410</v>
      </c>
      <c r="B415" s="165"/>
      <c r="C415" s="165"/>
      <c r="D415" s="165"/>
      <c r="E415" s="165"/>
    </row>
    <row r="416" spans="1:5" x14ac:dyDescent="0.2">
      <c r="A416" s="177">
        <v>411</v>
      </c>
      <c r="B416" s="165"/>
      <c r="C416" s="165"/>
      <c r="D416" s="165"/>
      <c r="E416" s="165"/>
    </row>
    <row r="417" spans="1:5" x14ac:dyDescent="0.2">
      <c r="A417" s="177">
        <v>412</v>
      </c>
      <c r="B417" s="165"/>
      <c r="C417" s="165"/>
      <c r="D417" s="165"/>
      <c r="E417" s="165"/>
    </row>
    <row r="418" spans="1:5" x14ac:dyDescent="0.2">
      <c r="A418" s="177">
        <v>413</v>
      </c>
      <c r="B418" s="165"/>
      <c r="C418" s="165"/>
      <c r="D418" s="165"/>
      <c r="E418" s="165"/>
    </row>
    <row r="419" spans="1:5" x14ac:dyDescent="0.2">
      <c r="A419" s="177">
        <v>414</v>
      </c>
      <c r="B419" s="165"/>
      <c r="C419" s="165"/>
      <c r="D419" s="165"/>
      <c r="E419" s="165"/>
    </row>
    <row r="420" spans="1:5" x14ac:dyDescent="0.2">
      <c r="A420" s="177">
        <v>415</v>
      </c>
      <c r="B420" s="165"/>
      <c r="C420" s="165"/>
      <c r="D420" s="165"/>
      <c r="E420" s="165"/>
    </row>
    <row r="421" spans="1:5" x14ac:dyDescent="0.2">
      <c r="A421" s="177">
        <v>416</v>
      </c>
      <c r="B421" s="165"/>
      <c r="C421" s="165"/>
      <c r="D421" s="165"/>
      <c r="E421" s="165"/>
    </row>
    <row r="422" spans="1:5" x14ac:dyDescent="0.2">
      <c r="A422" s="177">
        <v>417</v>
      </c>
      <c r="B422" s="165"/>
      <c r="C422" s="165"/>
      <c r="D422" s="165"/>
      <c r="E422" s="165"/>
    </row>
    <row r="423" spans="1:5" x14ac:dyDescent="0.2">
      <c r="A423" s="177">
        <v>418</v>
      </c>
      <c r="B423" s="165"/>
      <c r="C423" s="165"/>
      <c r="D423" s="165"/>
      <c r="E423" s="165"/>
    </row>
    <row r="424" spans="1:5" x14ac:dyDescent="0.2">
      <c r="A424" s="177">
        <v>419</v>
      </c>
      <c r="B424" s="165"/>
      <c r="C424" s="165"/>
      <c r="D424" s="165"/>
      <c r="E424" s="165"/>
    </row>
    <row r="425" spans="1:5" x14ac:dyDescent="0.2">
      <c r="A425" s="177">
        <v>420</v>
      </c>
      <c r="B425" s="165"/>
      <c r="C425" s="165"/>
      <c r="D425" s="165"/>
      <c r="E425" s="165"/>
    </row>
    <row r="426" spans="1:5" x14ac:dyDescent="0.2">
      <c r="A426" s="177">
        <v>421</v>
      </c>
      <c r="B426" s="165"/>
      <c r="C426" s="165"/>
      <c r="D426" s="165"/>
      <c r="E426" s="165"/>
    </row>
    <row r="427" spans="1:5" x14ac:dyDescent="0.2">
      <c r="A427" s="177">
        <v>422</v>
      </c>
      <c r="B427" s="165"/>
      <c r="C427" s="165"/>
      <c r="D427" s="165"/>
      <c r="E427" s="165"/>
    </row>
    <row r="428" spans="1:5" x14ac:dyDescent="0.2">
      <c r="A428" s="177">
        <v>423</v>
      </c>
      <c r="B428" s="165"/>
      <c r="C428" s="165"/>
      <c r="D428" s="165"/>
      <c r="E428" s="165"/>
    </row>
    <row r="429" spans="1:5" x14ac:dyDescent="0.2">
      <c r="A429" s="177">
        <v>424</v>
      </c>
      <c r="B429" s="165"/>
      <c r="C429" s="165"/>
      <c r="D429" s="165"/>
      <c r="E429" s="165"/>
    </row>
    <row r="430" spans="1:5" x14ac:dyDescent="0.2">
      <c r="A430" s="177">
        <v>425</v>
      </c>
      <c r="B430" s="165"/>
      <c r="C430" s="165"/>
      <c r="D430" s="165"/>
      <c r="E430" s="165"/>
    </row>
    <row r="431" spans="1:5" x14ac:dyDescent="0.2">
      <c r="A431" s="177">
        <v>426</v>
      </c>
      <c r="B431" s="165"/>
      <c r="C431" s="165"/>
      <c r="D431" s="165"/>
      <c r="E431" s="165"/>
    </row>
    <row r="432" spans="1:5" x14ac:dyDescent="0.2">
      <c r="A432" s="177">
        <v>427</v>
      </c>
      <c r="B432" s="165"/>
      <c r="C432" s="165"/>
      <c r="D432" s="165"/>
      <c r="E432" s="165"/>
    </row>
    <row r="433" spans="1:5" x14ac:dyDescent="0.2">
      <c r="A433" s="177">
        <v>428</v>
      </c>
      <c r="B433" s="165"/>
      <c r="C433" s="165"/>
      <c r="D433" s="165"/>
      <c r="E433" s="165"/>
    </row>
    <row r="434" spans="1:5" x14ac:dyDescent="0.2">
      <c r="A434" s="177">
        <v>429</v>
      </c>
      <c r="B434" s="165"/>
      <c r="C434" s="165"/>
      <c r="D434" s="165"/>
      <c r="E434" s="165"/>
    </row>
    <row r="435" spans="1:5" x14ac:dyDescent="0.2">
      <c r="A435" s="177">
        <v>430</v>
      </c>
      <c r="B435" s="165"/>
      <c r="C435" s="165"/>
      <c r="D435" s="165"/>
      <c r="E435" s="165"/>
    </row>
    <row r="436" spans="1:5" x14ac:dyDescent="0.2">
      <c r="A436" s="177">
        <v>431</v>
      </c>
      <c r="B436" s="165"/>
      <c r="C436" s="165"/>
      <c r="D436" s="165"/>
      <c r="E436" s="165"/>
    </row>
    <row r="437" spans="1:5" x14ac:dyDescent="0.2">
      <c r="A437" s="177">
        <v>432</v>
      </c>
      <c r="B437" s="165"/>
      <c r="C437" s="165"/>
      <c r="D437" s="165"/>
      <c r="E437" s="165"/>
    </row>
    <row r="438" spans="1:5" x14ac:dyDescent="0.2">
      <c r="A438" s="177">
        <v>433</v>
      </c>
      <c r="B438" s="165"/>
      <c r="C438" s="165"/>
      <c r="D438" s="165"/>
      <c r="E438" s="165"/>
    </row>
    <row r="439" spans="1:5" x14ac:dyDescent="0.2">
      <c r="A439" s="177">
        <v>434</v>
      </c>
      <c r="B439" s="165"/>
      <c r="C439" s="165"/>
      <c r="D439" s="165"/>
      <c r="E439" s="165"/>
    </row>
    <row r="440" spans="1:5" x14ac:dyDescent="0.2">
      <c r="A440" s="177">
        <v>435</v>
      </c>
      <c r="B440" s="165"/>
      <c r="C440" s="165"/>
      <c r="D440" s="165"/>
      <c r="E440" s="165"/>
    </row>
    <row r="441" spans="1:5" x14ac:dyDescent="0.2">
      <c r="A441" s="177">
        <v>436</v>
      </c>
      <c r="B441" s="165"/>
      <c r="C441" s="165"/>
      <c r="D441" s="165"/>
      <c r="E441" s="165"/>
    </row>
    <row r="442" spans="1:5" x14ac:dyDescent="0.2">
      <c r="A442" s="177">
        <v>437</v>
      </c>
      <c r="B442" s="165"/>
      <c r="C442" s="165"/>
      <c r="D442" s="165"/>
      <c r="E442" s="165"/>
    </row>
    <row r="443" spans="1:5" x14ac:dyDescent="0.2">
      <c r="A443" s="177">
        <v>438</v>
      </c>
      <c r="B443" s="165"/>
      <c r="C443" s="165"/>
      <c r="D443" s="165"/>
      <c r="E443" s="165"/>
    </row>
    <row r="444" spans="1:5" x14ac:dyDescent="0.2">
      <c r="A444" s="177">
        <v>439</v>
      </c>
      <c r="B444" s="165"/>
      <c r="C444" s="165"/>
      <c r="D444" s="165"/>
      <c r="E444" s="165"/>
    </row>
    <row r="445" spans="1:5" x14ac:dyDescent="0.2">
      <c r="A445" s="177">
        <v>440</v>
      </c>
      <c r="B445" s="165"/>
      <c r="C445" s="165"/>
      <c r="D445" s="165"/>
      <c r="E445" s="165"/>
    </row>
    <row r="446" spans="1:5" x14ac:dyDescent="0.2">
      <c r="A446" s="177">
        <v>441</v>
      </c>
      <c r="B446" s="165"/>
      <c r="C446" s="165"/>
      <c r="D446" s="165"/>
      <c r="E446" s="165"/>
    </row>
    <row r="447" spans="1:5" x14ac:dyDescent="0.2">
      <c r="A447" s="177">
        <v>442</v>
      </c>
      <c r="B447" s="165"/>
      <c r="C447" s="165"/>
      <c r="D447" s="165"/>
      <c r="E447" s="165"/>
    </row>
    <row r="448" spans="1:5" x14ac:dyDescent="0.2">
      <c r="A448" s="177">
        <v>443</v>
      </c>
      <c r="B448" s="165"/>
      <c r="C448" s="165"/>
      <c r="D448" s="165"/>
      <c r="E448" s="165"/>
    </row>
    <row r="449" spans="1:5" x14ac:dyDescent="0.2">
      <c r="A449" s="177">
        <v>444</v>
      </c>
      <c r="B449" s="165"/>
      <c r="C449" s="165"/>
      <c r="D449" s="165"/>
      <c r="E449" s="165"/>
    </row>
    <row r="450" spans="1:5" x14ac:dyDescent="0.2">
      <c r="A450" s="177">
        <v>445</v>
      </c>
      <c r="B450" s="165"/>
      <c r="C450" s="165"/>
      <c r="D450" s="165"/>
      <c r="E450" s="165"/>
    </row>
    <row r="451" spans="1:5" x14ac:dyDescent="0.2">
      <c r="A451" s="177">
        <v>446</v>
      </c>
      <c r="B451" s="165"/>
      <c r="C451" s="165"/>
      <c r="D451" s="165"/>
      <c r="E451" s="165"/>
    </row>
    <row r="452" spans="1:5" x14ac:dyDescent="0.2">
      <c r="A452" s="177">
        <v>447</v>
      </c>
      <c r="B452" s="165"/>
      <c r="C452" s="165"/>
      <c r="D452" s="165"/>
      <c r="E452" s="165"/>
    </row>
    <row r="453" spans="1:5" x14ac:dyDescent="0.2">
      <c r="A453" s="177">
        <v>448</v>
      </c>
      <c r="B453" s="165"/>
      <c r="C453" s="165"/>
      <c r="D453" s="165"/>
      <c r="E453" s="165"/>
    </row>
    <row r="454" spans="1:5" x14ac:dyDescent="0.2">
      <c r="A454" s="177">
        <v>449</v>
      </c>
      <c r="B454" s="165"/>
      <c r="C454" s="165"/>
      <c r="D454" s="165"/>
      <c r="E454" s="165"/>
    </row>
    <row r="455" spans="1:5" x14ac:dyDescent="0.2">
      <c r="A455" s="177">
        <v>450</v>
      </c>
      <c r="B455" s="165"/>
      <c r="C455" s="165"/>
      <c r="D455" s="165"/>
      <c r="E455" s="165"/>
    </row>
    <row r="456" spans="1:5" x14ac:dyDescent="0.2">
      <c r="A456" s="177">
        <v>451</v>
      </c>
      <c r="B456" s="165"/>
      <c r="C456" s="165"/>
      <c r="D456" s="165"/>
      <c r="E456" s="165"/>
    </row>
    <row r="457" spans="1:5" x14ac:dyDescent="0.2">
      <c r="A457" s="177">
        <v>452</v>
      </c>
      <c r="B457" s="165"/>
      <c r="C457" s="165"/>
      <c r="D457" s="165"/>
      <c r="E457" s="165"/>
    </row>
    <row r="458" spans="1:5" x14ac:dyDescent="0.2">
      <c r="A458" s="177">
        <v>453</v>
      </c>
      <c r="B458" s="165"/>
      <c r="C458" s="165"/>
      <c r="D458" s="165"/>
      <c r="E458" s="165"/>
    </row>
    <row r="459" spans="1:5" x14ac:dyDescent="0.2">
      <c r="A459" s="177">
        <v>454</v>
      </c>
      <c r="B459" s="165"/>
      <c r="C459" s="165"/>
      <c r="D459" s="165"/>
      <c r="E459" s="165"/>
    </row>
    <row r="460" spans="1:5" x14ac:dyDescent="0.2">
      <c r="A460" s="177">
        <v>455</v>
      </c>
      <c r="B460" s="165"/>
      <c r="C460" s="165"/>
      <c r="D460" s="165"/>
      <c r="E460" s="165"/>
    </row>
    <row r="461" spans="1:5" x14ac:dyDescent="0.2">
      <c r="A461" s="177">
        <v>456</v>
      </c>
      <c r="B461" s="165"/>
      <c r="C461" s="165"/>
      <c r="D461" s="165"/>
      <c r="E461" s="165"/>
    </row>
    <row r="462" spans="1:5" x14ac:dyDescent="0.2">
      <c r="A462" s="177">
        <v>457</v>
      </c>
      <c r="B462" s="165"/>
      <c r="C462" s="165"/>
      <c r="D462" s="165"/>
      <c r="E462" s="165"/>
    </row>
    <row r="463" spans="1:5" x14ac:dyDescent="0.2">
      <c r="A463" s="177">
        <v>458</v>
      </c>
      <c r="B463" s="165"/>
      <c r="C463" s="165"/>
      <c r="D463" s="165"/>
      <c r="E463" s="165"/>
    </row>
    <row r="464" spans="1:5" x14ac:dyDescent="0.2">
      <c r="A464" s="177">
        <v>459</v>
      </c>
      <c r="B464" s="165"/>
      <c r="C464" s="165"/>
      <c r="D464" s="165"/>
      <c r="E464" s="165"/>
    </row>
    <row r="465" spans="1:5" x14ac:dyDescent="0.2">
      <c r="A465" s="177">
        <v>460</v>
      </c>
      <c r="B465" s="165"/>
      <c r="C465" s="165"/>
      <c r="D465" s="165"/>
      <c r="E465" s="165"/>
    </row>
    <row r="466" spans="1:5" x14ac:dyDescent="0.2">
      <c r="A466" s="177">
        <v>461</v>
      </c>
      <c r="B466" s="165"/>
      <c r="C466" s="165"/>
      <c r="D466" s="165"/>
      <c r="E466" s="165"/>
    </row>
    <row r="467" spans="1:5" x14ac:dyDescent="0.2">
      <c r="A467" s="177">
        <v>462</v>
      </c>
      <c r="B467" s="165"/>
      <c r="C467" s="165"/>
      <c r="D467" s="165"/>
      <c r="E467" s="165"/>
    </row>
    <row r="468" spans="1:5" x14ac:dyDescent="0.2">
      <c r="A468" s="177">
        <v>463</v>
      </c>
      <c r="B468" s="165"/>
      <c r="C468" s="165"/>
      <c r="D468" s="165"/>
      <c r="E468" s="165"/>
    </row>
    <row r="469" spans="1:5" x14ac:dyDescent="0.2">
      <c r="A469" s="177">
        <v>464</v>
      </c>
      <c r="B469" s="165"/>
      <c r="C469" s="165"/>
      <c r="D469" s="165"/>
      <c r="E469" s="165"/>
    </row>
    <row r="470" spans="1:5" x14ac:dyDescent="0.2">
      <c r="A470" s="177">
        <v>465</v>
      </c>
      <c r="B470" s="165"/>
      <c r="C470" s="165"/>
      <c r="D470" s="165"/>
      <c r="E470" s="165"/>
    </row>
    <row r="471" spans="1:5" x14ac:dyDescent="0.2">
      <c r="A471" s="177">
        <v>466</v>
      </c>
      <c r="B471" s="165"/>
      <c r="C471" s="165"/>
      <c r="D471" s="165"/>
      <c r="E471" s="165"/>
    </row>
    <row r="472" spans="1:5" x14ac:dyDescent="0.2">
      <c r="A472" s="177">
        <v>467</v>
      </c>
      <c r="B472" s="165"/>
      <c r="C472" s="165"/>
      <c r="D472" s="165"/>
      <c r="E472" s="165"/>
    </row>
    <row r="473" spans="1:5" x14ac:dyDescent="0.2">
      <c r="A473" s="177">
        <v>468</v>
      </c>
      <c r="B473" s="165"/>
      <c r="C473" s="165"/>
      <c r="D473" s="165"/>
      <c r="E473" s="165"/>
    </row>
    <row r="474" spans="1:5" x14ac:dyDescent="0.2">
      <c r="A474" s="177">
        <v>469</v>
      </c>
      <c r="B474" s="165"/>
      <c r="C474" s="165"/>
      <c r="D474" s="165"/>
      <c r="E474" s="165"/>
    </row>
    <row r="475" spans="1:5" x14ac:dyDescent="0.2">
      <c r="A475" s="177">
        <v>470</v>
      </c>
      <c r="B475" s="165"/>
      <c r="C475" s="165"/>
      <c r="D475" s="165"/>
      <c r="E475" s="165"/>
    </row>
    <row r="476" spans="1:5" x14ac:dyDescent="0.2">
      <c r="A476" s="177">
        <v>471</v>
      </c>
      <c r="B476" s="165"/>
      <c r="C476" s="165"/>
      <c r="D476" s="165"/>
      <c r="E476" s="165"/>
    </row>
    <row r="477" spans="1:5" x14ac:dyDescent="0.2">
      <c r="A477" s="177">
        <v>472</v>
      </c>
      <c r="B477" s="165"/>
      <c r="C477" s="165"/>
      <c r="D477" s="165"/>
      <c r="E477" s="165"/>
    </row>
    <row r="478" spans="1:5" x14ac:dyDescent="0.2">
      <c r="A478" s="177">
        <v>473</v>
      </c>
      <c r="B478" s="165"/>
      <c r="C478" s="165"/>
      <c r="D478" s="165"/>
      <c r="E478" s="165"/>
    </row>
    <row r="479" spans="1:5" x14ac:dyDescent="0.2">
      <c r="A479" s="177">
        <v>474</v>
      </c>
      <c r="B479" s="165"/>
      <c r="C479" s="165"/>
      <c r="D479" s="165"/>
      <c r="E479" s="165"/>
    </row>
    <row r="480" spans="1:5" x14ac:dyDescent="0.2">
      <c r="A480" s="177">
        <v>475</v>
      </c>
      <c r="B480" s="165"/>
      <c r="C480" s="165"/>
      <c r="D480" s="165"/>
      <c r="E480" s="165"/>
    </row>
    <row r="481" spans="1:5" x14ac:dyDescent="0.2">
      <c r="A481" s="177">
        <v>476</v>
      </c>
      <c r="B481" s="165"/>
      <c r="C481" s="165"/>
      <c r="D481" s="165"/>
      <c r="E481" s="165"/>
    </row>
    <row r="482" spans="1:5" x14ac:dyDescent="0.2">
      <c r="A482" s="177">
        <v>477</v>
      </c>
      <c r="B482" s="165"/>
      <c r="C482" s="165"/>
      <c r="D482" s="165"/>
      <c r="E482" s="165"/>
    </row>
    <row r="483" spans="1:5" x14ac:dyDescent="0.2">
      <c r="A483" s="177">
        <v>478</v>
      </c>
      <c r="B483" s="165"/>
      <c r="C483" s="165"/>
      <c r="D483" s="165"/>
      <c r="E483" s="165"/>
    </row>
    <row r="484" spans="1:5" x14ac:dyDescent="0.2">
      <c r="A484" s="177">
        <v>479</v>
      </c>
      <c r="B484" s="165"/>
      <c r="C484" s="165"/>
      <c r="D484" s="165"/>
      <c r="E484" s="165"/>
    </row>
    <row r="485" spans="1:5" x14ac:dyDescent="0.2">
      <c r="A485" s="177">
        <v>480</v>
      </c>
      <c r="B485" s="165"/>
      <c r="C485" s="165"/>
      <c r="D485" s="165"/>
      <c r="E485" s="165"/>
    </row>
    <row r="486" spans="1:5" x14ac:dyDescent="0.2">
      <c r="A486" s="177">
        <v>481</v>
      </c>
      <c r="B486" s="165"/>
      <c r="C486" s="165"/>
      <c r="D486" s="165"/>
      <c r="E486" s="165"/>
    </row>
    <row r="487" spans="1:5" x14ac:dyDescent="0.2">
      <c r="A487" s="177">
        <v>482</v>
      </c>
      <c r="B487" s="165"/>
      <c r="C487" s="165"/>
      <c r="D487" s="165"/>
      <c r="E487" s="165"/>
    </row>
    <row r="488" spans="1:5" x14ac:dyDescent="0.2">
      <c r="A488" s="177">
        <v>483</v>
      </c>
      <c r="B488" s="165"/>
      <c r="C488" s="165"/>
      <c r="D488" s="165"/>
      <c r="E488" s="165"/>
    </row>
    <row r="489" spans="1:5" x14ac:dyDescent="0.2">
      <c r="A489" s="177">
        <v>484</v>
      </c>
      <c r="B489" s="165"/>
      <c r="C489" s="165"/>
      <c r="D489" s="165"/>
      <c r="E489" s="165"/>
    </row>
    <row r="490" spans="1:5" x14ac:dyDescent="0.2">
      <c r="A490" s="177">
        <v>485</v>
      </c>
      <c r="B490" s="165"/>
      <c r="C490" s="165"/>
      <c r="D490" s="165"/>
      <c r="E490" s="165"/>
    </row>
    <row r="491" spans="1:5" x14ac:dyDescent="0.2">
      <c r="A491" s="177">
        <v>486</v>
      </c>
      <c r="B491" s="165"/>
      <c r="C491" s="165"/>
      <c r="D491" s="165"/>
      <c r="E491" s="165"/>
    </row>
    <row r="492" spans="1:5" x14ac:dyDescent="0.2">
      <c r="A492" s="177">
        <v>487</v>
      </c>
      <c r="B492" s="165"/>
      <c r="C492" s="165"/>
      <c r="D492" s="165"/>
      <c r="E492" s="165"/>
    </row>
    <row r="493" spans="1:5" x14ac:dyDescent="0.2">
      <c r="A493" s="177">
        <v>488</v>
      </c>
      <c r="B493" s="165"/>
      <c r="C493" s="165"/>
      <c r="D493" s="165"/>
      <c r="E493" s="165"/>
    </row>
    <row r="494" spans="1:5" x14ac:dyDescent="0.2">
      <c r="A494" s="177">
        <v>489</v>
      </c>
      <c r="B494" s="165"/>
      <c r="C494" s="165"/>
      <c r="D494" s="165"/>
      <c r="E494" s="165"/>
    </row>
    <row r="495" spans="1:5" x14ac:dyDescent="0.2">
      <c r="A495" s="177">
        <v>490</v>
      </c>
      <c r="B495" s="165"/>
      <c r="C495" s="165"/>
      <c r="D495" s="165"/>
      <c r="E495" s="165"/>
    </row>
    <row r="496" spans="1:5" x14ac:dyDescent="0.2">
      <c r="A496" s="177">
        <v>491</v>
      </c>
      <c r="B496" s="165"/>
      <c r="C496" s="165"/>
      <c r="D496" s="165"/>
      <c r="E496" s="165"/>
    </row>
    <row r="497" spans="1:5" x14ac:dyDescent="0.2">
      <c r="A497" s="177">
        <v>492</v>
      </c>
      <c r="B497" s="165"/>
      <c r="C497" s="165"/>
      <c r="D497" s="165"/>
      <c r="E497" s="165"/>
    </row>
    <row r="498" spans="1:5" x14ac:dyDescent="0.2">
      <c r="A498" s="177">
        <v>493</v>
      </c>
      <c r="B498" s="165"/>
      <c r="C498" s="165"/>
      <c r="D498" s="165"/>
      <c r="E498" s="165"/>
    </row>
    <row r="499" spans="1:5" x14ac:dyDescent="0.2">
      <c r="A499" s="177">
        <v>494</v>
      </c>
      <c r="B499" s="165"/>
      <c r="C499" s="165"/>
      <c r="D499" s="165"/>
      <c r="E499" s="165"/>
    </row>
    <row r="500" spans="1:5" x14ac:dyDescent="0.2">
      <c r="A500" s="177">
        <v>495</v>
      </c>
      <c r="B500" s="165"/>
      <c r="C500" s="165"/>
      <c r="D500" s="165"/>
      <c r="E500" s="165"/>
    </row>
    <row r="501" spans="1:5" x14ac:dyDescent="0.2">
      <c r="A501" s="177">
        <v>496</v>
      </c>
      <c r="B501" s="165"/>
      <c r="C501" s="165"/>
      <c r="D501" s="165"/>
      <c r="E501" s="165"/>
    </row>
    <row r="502" spans="1:5" x14ac:dyDescent="0.2">
      <c r="A502" s="177">
        <v>497</v>
      </c>
      <c r="B502" s="165"/>
      <c r="C502" s="165"/>
      <c r="D502" s="165"/>
      <c r="E502" s="165"/>
    </row>
    <row r="503" spans="1:5" x14ac:dyDescent="0.2">
      <c r="A503" s="177">
        <v>498</v>
      </c>
      <c r="B503" s="165"/>
      <c r="C503" s="165"/>
      <c r="D503" s="165"/>
      <c r="E503" s="165"/>
    </row>
    <row r="504" spans="1:5" x14ac:dyDescent="0.2">
      <c r="A504" s="177">
        <v>499</v>
      </c>
      <c r="B504" s="165"/>
      <c r="C504" s="165"/>
      <c r="D504" s="165"/>
      <c r="E504" s="165"/>
    </row>
    <row r="505" spans="1:5" x14ac:dyDescent="0.2">
      <c r="A505" s="177">
        <v>500</v>
      </c>
      <c r="B505" s="165"/>
      <c r="C505" s="165"/>
      <c r="D505" s="165"/>
      <c r="E505" s="165"/>
    </row>
    <row r="506" spans="1:5" x14ac:dyDescent="0.2">
      <c r="A506" s="177">
        <v>501</v>
      </c>
      <c r="B506" s="165"/>
      <c r="C506" s="165"/>
      <c r="D506" s="165"/>
      <c r="E506" s="165"/>
    </row>
    <row r="507" spans="1:5" x14ac:dyDescent="0.2">
      <c r="A507" s="177">
        <v>502</v>
      </c>
      <c r="B507" s="165"/>
      <c r="C507" s="165"/>
      <c r="D507" s="165"/>
      <c r="E507" s="165"/>
    </row>
    <row r="508" spans="1:5" x14ac:dyDescent="0.2">
      <c r="A508" s="177">
        <v>503</v>
      </c>
      <c r="B508" s="165"/>
      <c r="C508" s="165"/>
      <c r="D508" s="165"/>
      <c r="E508" s="165"/>
    </row>
    <row r="509" spans="1:5" x14ac:dyDescent="0.2">
      <c r="A509" s="177">
        <v>504</v>
      </c>
      <c r="B509" s="165"/>
      <c r="C509" s="165"/>
      <c r="D509" s="165"/>
      <c r="E509" s="165"/>
    </row>
    <row r="510" spans="1:5" x14ac:dyDescent="0.2">
      <c r="A510" s="177">
        <v>505</v>
      </c>
      <c r="B510" s="165"/>
      <c r="C510" s="165"/>
      <c r="D510" s="165"/>
      <c r="E510" s="165"/>
    </row>
    <row r="511" spans="1:5" x14ac:dyDescent="0.2">
      <c r="A511" s="177">
        <v>506</v>
      </c>
      <c r="B511" s="165"/>
      <c r="C511" s="165"/>
      <c r="D511" s="165"/>
      <c r="E511" s="165"/>
    </row>
    <row r="512" spans="1:5" x14ac:dyDescent="0.2">
      <c r="A512" s="177">
        <v>507</v>
      </c>
      <c r="B512" s="165"/>
      <c r="C512" s="165"/>
      <c r="D512" s="165"/>
      <c r="E512" s="165"/>
    </row>
    <row r="513" spans="1:5" x14ac:dyDescent="0.2">
      <c r="A513" s="177">
        <v>508</v>
      </c>
      <c r="B513" s="165"/>
      <c r="C513" s="165"/>
      <c r="D513" s="165"/>
      <c r="E513" s="165"/>
    </row>
    <row r="514" spans="1:5" x14ac:dyDescent="0.2">
      <c r="A514" s="177">
        <v>509</v>
      </c>
      <c r="B514" s="165"/>
      <c r="C514" s="165"/>
      <c r="D514" s="165"/>
      <c r="E514" s="165"/>
    </row>
    <row r="515" spans="1:5" x14ac:dyDescent="0.2">
      <c r="A515" s="177">
        <v>510</v>
      </c>
      <c r="B515" s="165"/>
      <c r="C515" s="165"/>
      <c r="D515" s="165"/>
      <c r="E515" s="165"/>
    </row>
    <row r="516" spans="1:5" x14ac:dyDescent="0.2">
      <c r="A516" s="177">
        <v>511</v>
      </c>
      <c r="B516" s="165"/>
      <c r="C516" s="165"/>
      <c r="D516" s="165"/>
      <c r="E516" s="165"/>
    </row>
    <row r="517" spans="1:5" x14ac:dyDescent="0.2">
      <c r="A517" s="177">
        <v>512</v>
      </c>
      <c r="B517" s="165"/>
      <c r="C517" s="165"/>
      <c r="D517" s="165"/>
      <c r="E517" s="165"/>
    </row>
    <row r="518" spans="1:5" x14ac:dyDescent="0.2">
      <c r="A518" s="177">
        <v>513</v>
      </c>
      <c r="B518" s="165"/>
      <c r="C518" s="165"/>
      <c r="D518" s="165"/>
      <c r="E518" s="165"/>
    </row>
    <row r="519" spans="1:5" x14ac:dyDescent="0.2">
      <c r="A519" s="177">
        <v>514</v>
      </c>
      <c r="B519" s="165"/>
      <c r="C519" s="165"/>
      <c r="D519" s="165"/>
      <c r="E519" s="165"/>
    </row>
    <row r="520" spans="1:5" x14ac:dyDescent="0.2">
      <c r="A520" s="177">
        <v>515</v>
      </c>
      <c r="B520" s="165"/>
      <c r="C520" s="165"/>
      <c r="D520" s="165"/>
      <c r="E520" s="165"/>
    </row>
    <row r="521" spans="1:5" x14ac:dyDescent="0.2">
      <c r="A521" s="177">
        <v>516</v>
      </c>
      <c r="B521" s="165"/>
      <c r="C521" s="165"/>
      <c r="D521" s="165"/>
      <c r="E521" s="165"/>
    </row>
    <row r="522" spans="1:5" x14ac:dyDescent="0.2">
      <c r="A522" s="177">
        <v>517</v>
      </c>
      <c r="B522" s="165"/>
      <c r="C522" s="165"/>
      <c r="D522" s="165"/>
      <c r="E522" s="165"/>
    </row>
    <row r="523" spans="1:5" x14ac:dyDescent="0.2">
      <c r="A523" s="177">
        <v>518</v>
      </c>
      <c r="B523" s="165"/>
      <c r="C523" s="165"/>
      <c r="D523" s="165"/>
      <c r="E523" s="165"/>
    </row>
    <row r="524" spans="1:5" x14ac:dyDescent="0.2">
      <c r="A524" s="177">
        <v>519</v>
      </c>
      <c r="B524" s="165"/>
      <c r="C524" s="165"/>
      <c r="D524" s="165"/>
      <c r="E524" s="165"/>
    </row>
    <row r="525" spans="1:5" x14ac:dyDescent="0.2">
      <c r="A525" s="177">
        <v>520</v>
      </c>
      <c r="B525" s="165"/>
      <c r="C525" s="165"/>
      <c r="D525" s="165"/>
      <c r="E525" s="165"/>
    </row>
    <row r="526" spans="1:5" x14ac:dyDescent="0.2">
      <c r="A526" s="177">
        <v>521</v>
      </c>
      <c r="B526" s="165"/>
      <c r="C526" s="165"/>
      <c r="D526" s="165"/>
      <c r="E526" s="165"/>
    </row>
    <row r="527" spans="1:5" x14ac:dyDescent="0.2">
      <c r="A527" s="177">
        <v>522</v>
      </c>
      <c r="B527" s="165"/>
      <c r="C527" s="165"/>
      <c r="D527" s="165"/>
      <c r="E527" s="165"/>
    </row>
    <row r="528" spans="1:5" x14ac:dyDescent="0.2">
      <c r="A528" s="177">
        <v>523</v>
      </c>
      <c r="B528" s="165"/>
      <c r="C528" s="165"/>
      <c r="D528" s="165"/>
      <c r="E528" s="165"/>
    </row>
    <row r="529" spans="1:5" x14ac:dyDescent="0.2">
      <c r="A529" s="177">
        <v>524</v>
      </c>
      <c r="B529" s="165"/>
      <c r="C529" s="165"/>
      <c r="D529" s="165"/>
      <c r="E529" s="165"/>
    </row>
    <row r="530" spans="1:5" x14ac:dyDescent="0.2">
      <c r="A530" s="177">
        <v>525</v>
      </c>
      <c r="B530" s="165"/>
      <c r="C530" s="165"/>
      <c r="D530" s="165"/>
      <c r="E530" s="165"/>
    </row>
    <row r="531" spans="1:5" x14ac:dyDescent="0.2">
      <c r="A531" s="177">
        <v>526</v>
      </c>
      <c r="B531" s="165"/>
      <c r="C531" s="165"/>
      <c r="D531" s="165"/>
      <c r="E531" s="165"/>
    </row>
    <row r="532" spans="1:5" x14ac:dyDescent="0.2">
      <c r="A532" s="177">
        <v>527</v>
      </c>
      <c r="B532" s="165"/>
      <c r="C532" s="165"/>
      <c r="D532" s="165"/>
      <c r="E532" s="165"/>
    </row>
    <row r="533" spans="1:5" x14ac:dyDescent="0.2">
      <c r="A533" s="177">
        <v>528</v>
      </c>
      <c r="B533" s="165"/>
      <c r="C533" s="165"/>
      <c r="D533" s="165"/>
      <c r="E533" s="165"/>
    </row>
    <row r="534" spans="1:5" x14ac:dyDescent="0.2">
      <c r="A534" s="177">
        <v>529</v>
      </c>
      <c r="B534" s="165"/>
      <c r="C534" s="165"/>
      <c r="D534" s="165"/>
      <c r="E534" s="165"/>
    </row>
    <row r="535" spans="1:5" x14ac:dyDescent="0.2">
      <c r="A535" s="177">
        <v>530</v>
      </c>
      <c r="B535" s="165"/>
      <c r="C535" s="165"/>
      <c r="D535" s="165"/>
      <c r="E535" s="165"/>
    </row>
    <row r="536" spans="1:5" x14ac:dyDescent="0.2">
      <c r="A536" s="177">
        <v>531</v>
      </c>
      <c r="B536" s="165"/>
      <c r="C536" s="165"/>
      <c r="D536" s="165"/>
      <c r="E536" s="165"/>
    </row>
    <row r="537" spans="1:5" x14ac:dyDescent="0.2">
      <c r="A537" s="177">
        <v>532</v>
      </c>
      <c r="B537" s="165"/>
      <c r="C537" s="165"/>
      <c r="D537" s="165"/>
      <c r="E537" s="165"/>
    </row>
    <row r="538" spans="1:5" x14ac:dyDescent="0.2">
      <c r="A538" s="177">
        <v>533</v>
      </c>
      <c r="B538" s="165"/>
      <c r="C538" s="165"/>
      <c r="D538" s="165"/>
      <c r="E538" s="165"/>
    </row>
    <row r="539" spans="1:5" x14ac:dyDescent="0.2">
      <c r="A539" s="177">
        <v>534</v>
      </c>
      <c r="B539" s="165"/>
      <c r="C539" s="165"/>
      <c r="D539" s="165"/>
      <c r="E539" s="165"/>
    </row>
    <row r="540" spans="1:5" x14ac:dyDescent="0.2">
      <c r="A540" s="177">
        <v>535</v>
      </c>
      <c r="B540" s="165"/>
      <c r="C540" s="165"/>
      <c r="D540" s="165"/>
      <c r="E540" s="165"/>
    </row>
    <row r="541" spans="1:5" x14ac:dyDescent="0.2">
      <c r="A541" s="177">
        <v>536</v>
      </c>
      <c r="B541" s="165"/>
      <c r="C541" s="165"/>
      <c r="D541" s="165"/>
      <c r="E541" s="165"/>
    </row>
    <row r="542" spans="1:5" x14ac:dyDescent="0.2">
      <c r="A542" s="177">
        <v>537</v>
      </c>
      <c r="B542" s="165"/>
      <c r="C542" s="165"/>
      <c r="D542" s="165"/>
      <c r="E542" s="165"/>
    </row>
    <row r="543" spans="1:5" x14ac:dyDescent="0.2">
      <c r="A543" s="177">
        <v>538</v>
      </c>
      <c r="B543" s="165"/>
      <c r="C543" s="165"/>
      <c r="D543" s="165"/>
      <c r="E543" s="165"/>
    </row>
    <row r="544" spans="1:5" x14ac:dyDescent="0.2">
      <c r="A544" s="177">
        <v>539</v>
      </c>
      <c r="B544" s="165"/>
      <c r="C544" s="165"/>
      <c r="D544" s="165"/>
      <c r="E544" s="165"/>
    </row>
    <row r="545" spans="1:5" x14ac:dyDescent="0.2">
      <c r="A545" s="177">
        <v>540</v>
      </c>
      <c r="B545" s="165"/>
      <c r="C545" s="165"/>
      <c r="D545" s="165"/>
      <c r="E545" s="165"/>
    </row>
    <row r="546" spans="1:5" x14ac:dyDescent="0.2">
      <c r="A546" s="177">
        <v>541</v>
      </c>
      <c r="B546" s="165"/>
      <c r="C546" s="165"/>
      <c r="D546" s="165"/>
      <c r="E546" s="165"/>
    </row>
    <row r="547" spans="1:5" x14ac:dyDescent="0.2">
      <c r="A547" s="177">
        <v>542</v>
      </c>
      <c r="B547" s="165"/>
      <c r="C547" s="165"/>
      <c r="D547" s="165"/>
      <c r="E547" s="165"/>
    </row>
    <row r="548" spans="1:5" x14ac:dyDescent="0.2">
      <c r="A548" s="177">
        <v>543</v>
      </c>
      <c r="B548" s="165"/>
      <c r="C548" s="165"/>
      <c r="D548" s="165"/>
      <c r="E548" s="165"/>
    </row>
    <row r="549" spans="1:5" x14ac:dyDescent="0.2">
      <c r="A549" s="177">
        <v>544</v>
      </c>
      <c r="B549" s="165"/>
      <c r="C549" s="165"/>
      <c r="D549" s="165"/>
      <c r="E549" s="165"/>
    </row>
    <row r="550" spans="1:5" x14ac:dyDescent="0.2">
      <c r="A550" s="177">
        <v>545</v>
      </c>
      <c r="B550" s="165"/>
      <c r="C550" s="165"/>
      <c r="D550" s="165"/>
      <c r="E550" s="165"/>
    </row>
    <row r="551" spans="1:5" x14ac:dyDescent="0.2">
      <c r="A551" s="177">
        <v>546</v>
      </c>
      <c r="B551" s="165"/>
      <c r="C551" s="165"/>
      <c r="D551" s="165"/>
      <c r="E551" s="165"/>
    </row>
    <row r="552" spans="1:5" x14ac:dyDescent="0.2">
      <c r="A552" s="177">
        <v>547</v>
      </c>
      <c r="B552" s="165"/>
      <c r="C552" s="165"/>
      <c r="D552" s="165"/>
      <c r="E552" s="165"/>
    </row>
    <row r="553" spans="1:5" x14ac:dyDescent="0.2">
      <c r="A553" s="177">
        <v>548</v>
      </c>
      <c r="B553" s="165"/>
      <c r="C553" s="165"/>
      <c r="D553" s="165"/>
      <c r="E553" s="165"/>
    </row>
    <row r="554" spans="1:5" x14ac:dyDescent="0.2">
      <c r="A554" s="177">
        <v>549</v>
      </c>
      <c r="B554" s="165"/>
      <c r="C554" s="165"/>
      <c r="D554" s="165"/>
      <c r="E554" s="165"/>
    </row>
    <row r="555" spans="1:5" x14ac:dyDescent="0.2">
      <c r="A555" s="177">
        <v>550</v>
      </c>
      <c r="B555" s="165"/>
      <c r="C555" s="165"/>
      <c r="D555" s="165"/>
      <c r="E555" s="165"/>
    </row>
    <row r="556" spans="1:5" x14ac:dyDescent="0.2">
      <c r="A556" s="177">
        <v>551</v>
      </c>
      <c r="B556" s="165"/>
      <c r="C556" s="165"/>
      <c r="D556" s="165"/>
      <c r="E556" s="165"/>
    </row>
    <row r="557" spans="1:5" x14ac:dyDescent="0.2">
      <c r="A557" s="177">
        <v>552</v>
      </c>
      <c r="B557" s="165"/>
      <c r="C557" s="165"/>
      <c r="D557" s="165"/>
      <c r="E557" s="165"/>
    </row>
    <row r="558" spans="1:5" x14ac:dyDescent="0.2">
      <c r="A558" s="177">
        <v>553</v>
      </c>
      <c r="B558" s="165"/>
      <c r="C558" s="165"/>
      <c r="D558" s="165"/>
      <c r="E558" s="165"/>
    </row>
    <row r="559" spans="1:5" x14ac:dyDescent="0.2">
      <c r="A559" s="177">
        <v>554</v>
      </c>
      <c r="B559" s="165"/>
      <c r="C559" s="165"/>
      <c r="D559" s="165"/>
      <c r="E559" s="165"/>
    </row>
    <row r="560" spans="1:5" x14ac:dyDescent="0.2">
      <c r="A560" s="177">
        <v>555</v>
      </c>
      <c r="B560" s="165"/>
      <c r="C560" s="165"/>
      <c r="D560" s="165"/>
      <c r="E560" s="165"/>
    </row>
    <row r="561" spans="1:5" x14ac:dyDescent="0.2">
      <c r="A561" s="177">
        <v>556</v>
      </c>
      <c r="B561" s="165"/>
      <c r="C561" s="165"/>
      <c r="D561" s="165"/>
      <c r="E561" s="165"/>
    </row>
    <row r="562" spans="1:5" x14ac:dyDescent="0.2">
      <c r="A562" s="177">
        <v>557</v>
      </c>
      <c r="B562" s="165"/>
      <c r="C562" s="165"/>
      <c r="D562" s="165"/>
      <c r="E562" s="165"/>
    </row>
    <row r="563" spans="1:5" x14ac:dyDescent="0.2">
      <c r="A563" s="177">
        <v>558</v>
      </c>
      <c r="B563" s="165"/>
      <c r="C563" s="165"/>
      <c r="D563" s="165"/>
      <c r="E563" s="165"/>
    </row>
    <row r="564" spans="1:5" x14ac:dyDescent="0.2">
      <c r="A564" s="177">
        <v>559</v>
      </c>
      <c r="B564" s="165"/>
      <c r="C564" s="165"/>
      <c r="D564" s="165"/>
      <c r="E564" s="165"/>
    </row>
    <row r="565" spans="1:5" x14ac:dyDescent="0.2">
      <c r="A565" s="177">
        <v>560</v>
      </c>
      <c r="B565" s="165"/>
      <c r="C565" s="165"/>
      <c r="D565" s="165"/>
      <c r="E565" s="165"/>
    </row>
    <row r="566" spans="1:5" x14ac:dyDescent="0.2">
      <c r="A566" s="177">
        <v>561</v>
      </c>
      <c r="B566" s="165"/>
      <c r="C566" s="165"/>
      <c r="D566" s="165"/>
      <c r="E566" s="165"/>
    </row>
    <row r="567" spans="1:5" x14ac:dyDescent="0.2">
      <c r="A567" s="177">
        <v>562</v>
      </c>
      <c r="B567" s="165"/>
      <c r="C567" s="165"/>
      <c r="D567" s="165"/>
      <c r="E567" s="165"/>
    </row>
    <row r="568" spans="1:5" x14ac:dyDescent="0.2">
      <c r="A568" s="177">
        <v>563</v>
      </c>
      <c r="B568" s="165"/>
      <c r="C568" s="165"/>
      <c r="D568" s="165"/>
      <c r="E568" s="165"/>
    </row>
    <row r="569" spans="1:5" x14ac:dyDescent="0.2">
      <c r="A569" s="177">
        <v>564</v>
      </c>
      <c r="B569" s="165"/>
      <c r="C569" s="165"/>
      <c r="D569" s="165"/>
      <c r="E569" s="165"/>
    </row>
    <row r="570" spans="1:5" x14ac:dyDescent="0.2">
      <c r="A570" s="177">
        <v>565</v>
      </c>
      <c r="B570" s="165"/>
      <c r="C570" s="165"/>
      <c r="D570" s="165"/>
      <c r="E570" s="165"/>
    </row>
    <row r="571" spans="1:5" x14ac:dyDescent="0.2">
      <c r="A571" s="177">
        <v>566</v>
      </c>
      <c r="B571" s="165"/>
      <c r="C571" s="165"/>
      <c r="D571" s="165"/>
      <c r="E571" s="165"/>
    </row>
    <row r="572" spans="1:5" x14ac:dyDescent="0.2">
      <c r="A572" s="177">
        <v>567</v>
      </c>
      <c r="B572" s="165"/>
      <c r="C572" s="165"/>
      <c r="D572" s="165"/>
      <c r="E572" s="165"/>
    </row>
    <row r="573" spans="1:5" x14ac:dyDescent="0.2">
      <c r="A573" s="177">
        <v>568</v>
      </c>
      <c r="B573" s="165"/>
      <c r="C573" s="165"/>
      <c r="D573" s="165"/>
      <c r="E573" s="165"/>
    </row>
    <row r="574" spans="1:5" x14ac:dyDescent="0.2">
      <c r="A574" s="177">
        <v>569</v>
      </c>
      <c r="B574" s="165"/>
      <c r="C574" s="165"/>
      <c r="D574" s="165"/>
      <c r="E574" s="165"/>
    </row>
    <row r="575" spans="1:5" x14ac:dyDescent="0.2">
      <c r="A575" s="177">
        <v>570</v>
      </c>
      <c r="B575" s="165"/>
      <c r="C575" s="165"/>
      <c r="D575" s="165"/>
      <c r="E575" s="165"/>
    </row>
    <row r="576" spans="1:5" x14ac:dyDescent="0.2">
      <c r="A576" s="177">
        <v>571</v>
      </c>
      <c r="B576" s="165"/>
      <c r="C576" s="165"/>
      <c r="D576" s="165"/>
      <c r="E576" s="165"/>
    </row>
    <row r="577" spans="1:5" x14ac:dyDescent="0.2">
      <c r="A577" s="177">
        <v>572</v>
      </c>
      <c r="B577" s="165"/>
      <c r="C577" s="165"/>
      <c r="D577" s="165"/>
      <c r="E577" s="165"/>
    </row>
    <row r="578" spans="1:5" x14ac:dyDescent="0.2">
      <c r="A578" s="177">
        <v>573</v>
      </c>
      <c r="B578" s="165"/>
      <c r="C578" s="165"/>
      <c r="D578" s="165"/>
      <c r="E578" s="165"/>
    </row>
    <row r="579" spans="1:5" x14ac:dyDescent="0.2">
      <c r="A579" s="177">
        <v>574</v>
      </c>
      <c r="B579" s="165"/>
      <c r="C579" s="165"/>
      <c r="D579" s="165"/>
      <c r="E579" s="165"/>
    </row>
    <row r="580" spans="1:5" x14ac:dyDescent="0.2">
      <c r="A580" s="177">
        <v>575</v>
      </c>
      <c r="B580" s="165"/>
      <c r="C580" s="165"/>
      <c r="D580" s="165"/>
      <c r="E580" s="165"/>
    </row>
    <row r="581" spans="1:5" x14ac:dyDescent="0.2">
      <c r="A581" s="177">
        <v>576</v>
      </c>
      <c r="B581" s="165"/>
      <c r="C581" s="165"/>
      <c r="D581" s="165"/>
      <c r="E581" s="165"/>
    </row>
    <row r="582" spans="1:5" x14ac:dyDescent="0.2">
      <c r="A582" s="177">
        <v>577</v>
      </c>
      <c r="B582" s="165"/>
      <c r="C582" s="165"/>
      <c r="D582" s="165"/>
      <c r="E582" s="165"/>
    </row>
    <row r="583" spans="1:5" x14ac:dyDescent="0.2">
      <c r="A583" s="177">
        <v>578</v>
      </c>
      <c r="B583" s="165"/>
      <c r="C583" s="165"/>
      <c r="D583" s="165"/>
      <c r="E583" s="165"/>
    </row>
    <row r="584" spans="1:5" x14ac:dyDescent="0.2">
      <c r="A584" s="177">
        <v>579</v>
      </c>
      <c r="B584" s="165"/>
      <c r="C584" s="165"/>
      <c r="D584" s="165"/>
      <c r="E584" s="165"/>
    </row>
    <row r="585" spans="1:5" x14ac:dyDescent="0.2">
      <c r="A585" s="177">
        <v>580</v>
      </c>
      <c r="B585" s="165"/>
      <c r="C585" s="165"/>
      <c r="D585" s="165"/>
      <c r="E585" s="165"/>
    </row>
    <row r="586" spans="1:5" x14ac:dyDescent="0.2">
      <c r="A586" s="177">
        <v>581</v>
      </c>
      <c r="B586" s="165"/>
      <c r="C586" s="165"/>
      <c r="D586" s="165"/>
      <c r="E586" s="165"/>
    </row>
    <row r="587" spans="1:5" x14ac:dyDescent="0.2">
      <c r="A587" s="177">
        <v>582</v>
      </c>
      <c r="B587" s="165"/>
      <c r="C587" s="165"/>
      <c r="D587" s="165"/>
      <c r="E587" s="165"/>
    </row>
    <row r="588" spans="1:5" x14ac:dyDescent="0.2">
      <c r="A588" s="177">
        <v>583</v>
      </c>
      <c r="B588" s="165"/>
      <c r="C588" s="165"/>
      <c r="D588" s="165"/>
      <c r="E588" s="165"/>
    </row>
    <row r="589" spans="1:5" x14ac:dyDescent="0.2">
      <c r="A589" s="177">
        <v>584</v>
      </c>
      <c r="B589" s="165"/>
      <c r="C589" s="165"/>
      <c r="D589" s="165"/>
      <c r="E589" s="165"/>
    </row>
    <row r="590" spans="1:5" x14ac:dyDescent="0.2">
      <c r="A590" s="177">
        <v>585</v>
      </c>
      <c r="B590" s="165"/>
      <c r="C590" s="165"/>
      <c r="D590" s="165"/>
      <c r="E590" s="165"/>
    </row>
    <row r="591" spans="1:5" x14ac:dyDescent="0.2">
      <c r="A591" s="177">
        <v>586</v>
      </c>
      <c r="B591" s="165"/>
      <c r="C591" s="165"/>
      <c r="D591" s="165"/>
      <c r="E591" s="165"/>
    </row>
    <row r="592" spans="1:5" x14ac:dyDescent="0.2">
      <c r="A592" s="177">
        <v>587</v>
      </c>
      <c r="B592" s="165"/>
      <c r="C592" s="165"/>
      <c r="D592" s="165"/>
      <c r="E592" s="165"/>
    </row>
    <row r="593" spans="1:5" x14ac:dyDescent="0.2">
      <c r="A593" s="177">
        <v>588</v>
      </c>
      <c r="B593" s="165"/>
      <c r="C593" s="165"/>
      <c r="D593" s="165"/>
      <c r="E593" s="165"/>
    </row>
    <row r="594" spans="1:5" x14ac:dyDescent="0.2">
      <c r="A594" s="177">
        <v>589</v>
      </c>
      <c r="B594" s="165"/>
      <c r="C594" s="165"/>
      <c r="D594" s="165"/>
      <c r="E594" s="165"/>
    </row>
    <row r="595" spans="1:5" x14ac:dyDescent="0.2">
      <c r="A595" s="177">
        <v>590</v>
      </c>
      <c r="B595" s="165"/>
      <c r="C595" s="165"/>
      <c r="D595" s="165"/>
      <c r="E595" s="165"/>
    </row>
    <row r="596" spans="1:5" x14ac:dyDescent="0.2">
      <c r="A596" s="177">
        <v>591</v>
      </c>
      <c r="B596" s="165"/>
      <c r="C596" s="165"/>
      <c r="D596" s="165"/>
      <c r="E596" s="165"/>
    </row>
    <row r="597" spans="1:5" x14ac:dyDescent="0.2">
      <c r="A597" s="177">
        <v>592</v>
      </c>
      <c r="B597" s="165"/>
      <c r="C597" s="165"/>
      <c r="D597" s="165"/>
      <c r="E597" s="165"/>
    </row>
    <row r="598" spans="1:5" x14ac:dyDescent="0.2">
      <c r="A598" s="177">
        <v>593</v>
      </c>
      <c r="B598" s="165"/>
      <c r="C598" s="165"/>
      <c r="D598" s="165"/>
      <c r="E598" s="165"/>
    </row>
    <row r="599" spans="1:5" x14ac:dyDescent="0.2">
      <c r="A599" s="177">
        <v>594</v>
      </c>
      <c r="B599" s="165"/>
      <c r="C599" s="165"/>
      <c r="D599" s="165"/>
      <c r="E599" s="165"/>
    </row>
    <row r="600" spans="1:5" x14ac:dyDescent="0.2">
      <c r="A600" s="177">
        <v>595</v>
      </c>
      <c r="B600" s="165"/>
      <c r="C600" s="165"/>
      <c r="D600" s="165"/>
      <c r="E600" s="165"/>
    </row>
    <row r="601" spans="1:5" x14ac:dyDescent="0.2">
      <c r="A601" s="177">
        <v>596</v>
      </c>
      <c r="B601" s="165"/>
      <c r="C601" s="165"/>
      <c r="D601" s="165"/>
      <c r="E601" s="165"/>
    </row>
    <row r="602" spans="1:5" x14ac:dyDescent="0.2">
      <c r="A602" s="177">
        <v>597</v>
      </c>
      <c r="B602" s="165"/>
      <c r="C602" s="165"/>
      <c r="D602" s="165"/>
      <c r="E602" s="165"/>
    </row>
    <row r="603" spans="1:5" x14ac:dyDescent="0.2">
      <c r="A603" s="177">
        <v>598</v>
      </c>
      <c r="B603" s="165"/>
      <c r="C603" s="165"/>
      <c r="D603" s="165"/>
      <c r="E603" s="165"/>
    </row>
    <row r="604" spans="1:5" x14ac:dyDescent="0.2">
      <c r="A604" s="177">
        <v>599</v>
      </c>
      <c r="B604" s="165"/>
      <c r="C604" s="165"/>
      <c r="D604" s="165"/>
      <c r="E604" s="165"/>
    </row>
    <row r="605" spans="1:5" x14ac:dyDescent="0.2">
      <c r="A605" s="177">
        <v>600</v>
      </c>
      <c r="B605" s="165"/>
      <c r="C605" s="165"/>
      <c r="D605" s="165"/>
      <c r="E605" s="165"/>
    </row>
    <row r="606" spans="1:5" x14ac:dyDescent="0.2">
      <c r="A606" s="177">
        <v>601</v>
      </c>
      <c r="B606" s="165"/>
      <c r="C606" s="165"/>
      <c r="D606" s="165"/>
      <c r="E606" s="165"/>
    </row>
    <row r="607" spans="1:5" x14ac:dyDescent="0.2">
      <c r="A607" s="177">
        <v>602</v>
      </c>
      <c r="B607" s="165"/>
      <c r="C607" s="165"/>
      <c r="D607" s="165"/>
      <c r="E607" s="165"/>
    </row>
    <row r="608" spans="1:5" x14ac:dyDescent="0.2">
      <c r="A608" s="177">
        <v>603</v>
      </c>
      <c r="B608" s="165"/>
      <c r="C608" s="165"/>
      <c r="D608" s="165"/>
      <c r="E608" s="165"/>
    </row>
    <row r="609" spans="1:5" x14ac:dyDescent="0.2">
      <c r="A609" s="177">
        <v>604</v>
      </c>
      <c r="B609" s="165"/>
      <c r="C609" s="165"/>
      <c r="D609" s="165"/>
      <c r="E609" s="165"/>
    </row>
    <row r="610" spans="1:5" x14ac:dyDescent="0.2">
      <c r="A610" s="177">
        <v>605</v>
      </c>
      <c r="B610" s="165"/>
      <c r="C610" s="165"/>
      <c r="D610" s="165"/>
      <c r="E610" s="165"/>
    </row>
    <row r="611" spans="1:5" x14ac:dyDescent="0.2">
      <c r="A611" s="177">
        <v>606</v>
      </c>
      <c r="B611" s="165"/>
      <c r="C611" s="165"/>
      <c r="D611" s="165"/>
      <c r="E611" s="165"/>
    </row>
    <row r="612" spans="1:5" x14ac:dyDescent="0.2">
      <c r="A612" s="177">
        <v>607</v>
      </c>
      <c r="B612" s="165"/>
      <c r="C612" s="165"/>
      <c r="D612" s="165"/>
      <c r="E612" s="165"/>
    </row>
    <row r="613" spans="1:5" x14ac:dyDescent="0.2">
      <c r="A613" s="177">
        <v>608</v>
      </c>
      <c r="B613" s="165"/>
      <c r="C613" s="165"/>
      <c r="D613" s="165"/>
      <c r="E613" s="165"/>
    </row>
    <row r="614" spans="1:5" x14ac:dyDescent="0.2">
      <c r="A614" s="177">
        <v>609</v>
      </c>
      <c r="B614" s="165"/>
      <c r="C614" s="165"/>
      <c r="D614" s="165"/>
      <c r="E614" s="165"/>
    </row>
    <row r="615" spans="1:5" x14ac:dyDescent="0.2">
      <c r="A615" s="177">
        <v>610</v>
      </c>
      <c r="B615" s="165"/>
      <c r="C615" s="165"/>
      <c r="D615" s="165"/>
      <c r="E615" s="165"/>
    </row>
    <row r="616" spans="1:5" x14ac:dyDescent="0.2">
      <c r="A616" s="177">
        <v>611</v>
      </c>
      <c r="B616" s="165"/>
      <c r="C616" s="165"/>
      <c r="D616" s="165"/>
      <c r="E616" s="165"/>
    </row>
    <row r="617" spans="1:5" x14ac:dyDescent="0.2">
      <c r="A617" s="177">
        <v>612</v>
      </c>
      <c r="B617" s="165"/>
      <c r="C617" s="165"/>
      <c r="D617" s="165"/>
      <c r="E617" s="165"/>
    </row>
    <row r="618" spans="1:5" x14ac:dyDescent="0.2">
      <c r="A618" s="177">
        <v>613</v>
      </c>
      <c r="B618" s="165"/>
      <c r="C618" s="165"/>
      <c r="D618" s="165"/>
      <c r="E618" s="165"/>
    </row>
    <row r="619" spans="1:5" x14ac:dyDescent="0.2">
      <c r="A619" s="177">
        <v>614</v>
      </c>
      <c r="B619" s="165"/>
      <c r="C619" s="165"/>
      <c r="D619" s="165"/>
      <c r="E619" s="165"/>
    </row>
    <row r="620" spans="1:5" x14ac:dyDescent="0.2">
      <c r="A620" s="177">
        <v>615</v>
      </c>
      <c r="B620" s="165"/>
      <c r="C620" s="165"/>
      <c r="D620" s="165"/>
      <c r="E620" s="165"/>
    </row>
    <row r="621" spans="1:5" x14ac:dyDescent="0.2">
      <c r="A621" s="177">
        <v>616</v>
      </c>
      <c r="B621" s="165"/>
      <c r="C621" s="165"/>
      <c r="D621" s="165"/>
      <c r="E621" s="165"/>
    </row>
    <row r="622" spans="1:5" x14ac:dyDescent="0.2">
      <c r="A622" s="177">
        <v>617</v>
      </c>
      <c r="B622" s="165"/>
      <c r="C622" s="165"/>
      <c r="D622" s="165"/>
      <c r="E622" s="165"/>
    </row>
    <row r="623" spans="1:5" x14ac:dyDescent="0.2">
      <c r="A623" s="177">
        <v>618</v>
      </c>
      <c r="B623" s="165"/>
      <c r="C623" s="165"/>
      <c r="D623" s="165"/>
      <c r="E623" s="165"/>
    </row>
    <row r="624" spans="1:5" x14ac:dyDescent="0.2">
      <c r="A624" s="177">
        <v>619</v>
      </c>
      <c r="B624" s="165"/>
      <c r="C624" s="165"/>
      <c r="D624" s="165"/>
      <c r="E624" s="165"/>
    </row>
    <row r="625" spans="1:5" x14ac:dyDescent="0.2">
      <c r="A625" s="177">
        <v>620</v>
      </c>
      <c r="B625" s="165"/>
      <c r="C625" s="165"/>
      <c r="D625" s="165"/>
      <c r="E625" s="165"/>
    </row>
    <row r="626" spans="1:5" x14ac:dyDescent="0.2">
      <c r="A626" s="177">
        <v>621</v>
      </c>
      <c r="B626" s="165"/>
      <c r="C626" s="165"/>
      <c r="D626" s="165"/>
      <c r="E626" s="165"/>
    </row>
    <row r="627" spans="1:5" x14ac:dyDescent="0.2">
      <c r="A627" s="177">
        <v>622</v>
      </c>
      <c r="B627" s="165"/>
      <c r="C627" s="165"/>
      <c r="D627" s="165"/>
      <c r="E627" s="165"/>
    </row>
    <row r="628" spans="1:5" x14ac:dyDescent="0.2">
      <c r="A628" s="177">
        <v>623</v>
      </c>
      <c r="B628" s="165"/>
      <c r="C628" s="165"/>
      <c r="D628" s="165"/>
      <c r="E628" s="165"/>
    </row>
    <row r="629" spans="1:5" x14ac:dyDescent="0.2">
      <c r="A629" s="177">
        <v>624</v>
      </c>
      <c r="B629" s="165"/>
      <c r="C629" s="165"/>
      <c r="D629" s="165"/>
      <c r="E629" s="165"/>
    </row>
    <row r="630" spans="1:5" x14ac:dyDescent="0.2">
      <c r="A630" s="177">
        <v>625</v>
      </c>
      <c r="B630" s="165"/>
      <c r="C630" s="165"/>
      <c r="D630" s="165"/>
      <c r="E630" s="165"/>
    </row>
    <row r="631" spans="1:5" x14ac:dyDescent="0.2">
      <c r="A631" s="177">
        <v>626</v>
      </c>
      <c r="B631" s="165"/>
      <c r="C631" s="165"/>
      <c r="D631" s="165"/>
      <c r="E631" s="165"/>
    </row>
    <row r="632" spans="1:5" x14ac:dyDescent="0.2">
      <c r="A632" s="177">
        <v>627</v>
      </c>
      <c r="B632" s="165"/>
      <c r="C632" s="165"/>
      <c r="D632" s="165"/>
      <c r="E632" s="165"/>
    </row>
    <row r="633" spans="1:5" x14ac:dyDescent="0.2">
      <c r="A633" s="177">
        <v>628</v>
      </c>
      <c r="B633" s="165"/>
      <c r="C633" s="165"/>
      <c r="D633" s="165"/>
      <c r="E633" s="165"/>
    </row>
    <row r="634" spans="1:5" x14ac:dyDescent="0.2">
      <c r="A634" s="177">
        <v>629</v>
      </c>
      <c r="B634" s="165"/>
      <c r="C634" s="165"/>
      <c r="D634" s="165"/>
      <c r="E634" s="165"/>
    </row>
    <row r="635" spans="1:5" x14ac:dyDescent="0.2">
      <c r="A635" s="177">
        <v>630</v>
      </c>
      <c r="B635" s="165"/>
      <c r="C635" s="165"/>
      <c r="D635" s="165"/>
      <c r="E635" s="165"/>
    </row>
    <row r="636" spans="1:5" x14ac:dyDescent="0.2">
      <c r="A636" s="177">
        <v>631</v>
      </c>
      <c r="B636" s="165"/>
      <c r="C636" s="165"/>
      <c r="D636" s="165"/>
      <c r="E636" s="165"/>
    </row>
    <row r="637" spans="1:5" x14ac:dyDescent="0.2">
      <c r="A637" s="177">
        <v>632</v>
      </c>
      <c r="B637" s="165"/>
      <c r="C637" s="165"/>
      <c r="D637" s="165"/>
      <c r="E637" s="165"/>
    </row>
    <row r="638" spans="1:5" x14ac:dyDescent="0.2">
      <c r="A638" s="177">
        <v>633</v>
      </c>
      <c r="B638" s="165"/>
      <c r="C638" s="165"/>
      <c r="D638" s="165"/>
      <c r="E638" s="165"/>
    </row>
    <row r="639" spans="1:5" x14ac:dyDescent="0.2">
      <c r="A639" s="177">
        <v>634</v>
      </c>
      <c r="B639" s="165"/>
      <c r="C639" s="165"/>
      <c r="D639" s="165"/>
      <c r="E639" s="165"/>
    </row>
    <row r="640" spans="1:5" x14ac:dyDescent="0.2">
      <c r="A640" s="177">
        <v>635</v>
      </c>
      <c r="B640" s="165"/>
      <c r="C640" s="165"/>
      <c r="D640" s="165"/>
      <c r="E640" s="165"/>
    </row>
    <row r="641" spans="1:5" x14ac:dyDescent="0.2">
      <c r="A641" s="177">
        <v>636</v>
      </c>
      <c r="B641" s="165"/>
      <c r="C641" s="165"/>
      <c r="D641" s="165"/>
      <c r="E641" s="165"/>
    </row>
    <row r="642" spans="1:5" x14ac:dyDescent="0.2">
      <c r="A642" s="177">
        <v>637</v>
      </c>
      <c r="B642" s="165"/>
      <c r="C642" s="165"/>
      <c r="D642" s="165"/>
      <c r="E642" s="165"/>
    </row>
    <row r="643" spans="1:5" x14ac:dyDescent="0.2">
      <c r="A643" s="177">
        <v>638</v>
      </c>
      <c r="B643" s="165"/>
      <c r="C643" s="165"/>
      <c r="D643" s="165"/>
      <c r="E643" s="165"/>
    </row>
    <row r="644" spans="1:5" x14ac:dyDescent="0.2">
      <c r="A644" s="177">
        <v>639</v>
      </c>
      <c r="B644" s="165"/>
      <c r="C644" s="165"/>
      <c r="D644" s="165"/>
      <c r="E644" s="165"/>
    </row>
    <row r="645" spans="1:5" x14ac:dyDescent="0.2">
      <c r="A645" s="177">
        <v>640</v>
      </c>
      <c r="B645" s="165"/>
      <c r="C645" s="165"/>
      <c r="D645" s="165"/>
      <c r="E645" s="165"/>
    </row>
    <row r="646" spans="1:5" x14ac:dyDescent="0.2">
      <c r="A646" s="177">
        <v>641</v>
      </c>
      <c r="B646" s="165"/>
      <c r="C646" s="165"/>
      <c r="D646" s="165"/>
      <c r="E646" s="165"/>
    </row>
    <row r="647" spans="1:5" x14ac:dyDescent="0.2">
      <c r="A647" s="177">
        <v>642</v>
      </c>
      <c r="B647" s="165"/>
      <c r="C647" s="165"/>
      <c r="D647" s="165"/>
      <c r="E647" s="165"/>
    </row>
    <row r="648" spans="1:5" x14ac:dyDescent="0.2">
      <c r="A648" s="177">
        <v>643</v>
      </c>
      <c r="B648" s="165"/>
      <c r="C648" s="165"/>
      <c r="D648" s="165"/>
      <c r="E648" s="165"/>
    </row>
    <row r="649" spans="1:5" x14ac:dyDescent="0.2">
      <c r="A649" s="177">
        <v>644</v>
      </c>
      <c r="B649" s="165"/>
      <c r="C649" s="165"/>
      <c r="D649" s="165"/>
      <c r="E649" s="165"/>
    </row>
    <row r="650" spans="1:5" x14ac:dyDescent="0.2">
      <c r="A650" s="177">
        <v>645</v>
      </c>
      <c r="B650" s="165"/>
      <c r="C650" s="165"/>
      <c r="D650" s="165"/>
      <c r="E650" s="165"/>
    </row>
    <row r="651" spans="1:5" x14ac:dyDescent="0.2">
      <c r="A651" s="177">
        <v>646</v>
      </c>
      <c r="B651" s="165"/>
      <c r="C651" s="165"/>
      <c r="D651" s="165"/>
      <c r="E651" s="165"/>
    </row>
    <row r="652" spans="1:5" x14ac:dyDescent="0.2">
      <c r="A652" s="177">
        <v>647</v>
      </c>
      <c r="B652" s="165"/>
      <c r="C652" s="165"/>
      <c r="D652" s="165"/>
      <c r="E652" s="165"/>
    </row>
    <row r="653" spans="1:5" x14ac:dyDescent="0.2">
      <c r="A653" s="177">
        <v>648</v>
      </c>
      <c r="B653" s="165"/>
      <c r="C653" s="165"/>
      <c r="D653" s="165"/>
      <c r="E653" s="165"/>
    </row>
    <row r="654" spans="1:5" x14ac:dyDescent="0.2">
      <c r="A654" s="177">
        <v>649</v>
      </c>
      <c r="B654" s="165"/>
      <c r="C654" s="165"/>
      <c r="D654" s="165"/>
      <c r="E654" s="165"/>
    </row>
    <row r="655" spans="1:5" x14ac:dyDescent="0.2">
      <c r="A655" s="177">
        <v>650</v>
      </c>
      <c r="B655" s="165"/>
      <c r="C655" s="165"/>
      <c r="D655" s="165"/>
      <c r="E655" s="165"/>
    </row>
    <row r="656" spans="1:5" x14ac:dyDescent="0.2">
      <c r="A656" s="177">
        <v>651</v>
      </c>
      <c r="B656" s="165"/>
      <c r="C656" s="165"/>
      <c r="D656" s="165"/>
      <c r="E656" s="165"/>
    </row>
    <row r="657" spans="1:5" x14ac:dyDescent="0.2">
      <c r="A657" s="177">
        <v>652</v>
      </c>
      <c r="B657" s="165"/>
      <c r="C657" s="165"/>
      <c r="D657" s="165"/>
      <c r="E657" s="165"/>
    </row>
    <row r="658" spans="1:5" x14ac:dyDescent="0.2">
      <c r="A658" s="177">
        <v>653</v>
      </c>
      <c r="B658" s="165"/>
      <c r="C658" s="165"/>
      <c r="D658" s="165"/>
      <c r="E658" s="165"/>
    </row>
    <row r="659" spans="1:5" x14ac:dyDescent="0.2">
      <c r="A659" s="177">
        <v>654</v>
      </c>
      <c r="B659" s="165"/>
      <c r="C659" s="165"/>
      <c r="D659" s="165"/>
      <c r="E659" s="165"/>
    </row>
    <row r="660" spans="1:5" x14ac:dyDescent="0.2">
      <c r="A660" s="177">
        <v>655</v>
      </c>
      <c r="B660" s="165"/>
      <c r="C660" s="165"/>
      <c r="D660" s="165"/>
      <c r="E660" s="165"/>
    </row>
    <row r="661" spans="1:5" x14ac:dyDescent="0.2">
      <c r="A661" s="177">
        <v>656</v>
      </c>
      <c r="B661" s="165"/>
      <c r="C661" s="165"/>
      <c r="D661" s="165"/>
      <c r="E661" s="165"/>
    </row>
    <row r="662" spans="1:5" x14ac:dyDescent="0.2">
      <c r="A662" s="177">
        <v>657</v>
      </c>
      <c r="B662" s="165"/>
      <c r="C662" s="165"/>
      <c r="D662" s="165"/>
      <c r="E662" s="165"/>
    </row>
    <row r="663" spans="1:5" x14ac:dyDescent="0.2">
      <c r="A663" s="177">
        <v>658</v>
      </c>
      <c r="B663" s="165"/>
      <c r="C663" s="165"/>
      <c r="D663" s="165"/>
      <c r="E663" s="165"/>
    </row>
    <row r="664" spans="1:5" x14ac:dyDescent="0.2">
      <c r="A664" s="177">
        <v>659</v>
      </c>
      <c r="B664" s="165"/>
      <c r="C664" s="165"/>
      <c r="D664" s="165"/>
      <c r="E664" s="165"/>
    </row>
    <row r="665" spans="1:5" x14ac:dyDescent="0.2">
      <c r="A665" s="177">
        <v>660</v>
      </c>
      <c r="B665" s="165"/>
      <c r="C665" s="165"/>
      <c r="D665" s="165"/>
      <c r="E665" s="165"/>
    </row>
    <row r="666" spans="1:5" x14ac:dyDescent="0.2">
      <c r="A666" s="177">
        <v>661</v>
      </c>
      <c r="B666" s="165"/>
      <c r="C666" s="165"/>
      <c r="D666" s="165"/>
      <c r="E666" s="165"/>
    </row>
    <row r="667" spans="1:5" x14ac:dyDescent="0.2">
      <c r="A667" s="177">
        <v>662</v>
      </c>
      <c r="B667" s="165"/>
      <c r="C667" s="165"/>
      <c r="D667" s="165"/>
      <c r="E667" s="165"/>
    </row>
    <row r="668" spans="1:5" x14ac:dyDescent="0.2">
      <c r="A668" s="177">
        <v>663</v>
      </c>
      <c r="B668" s="165"/>
      <c r="C668" s="165"/>
      <c r="D668" s="165"/>
      <c r="E668" s="165"/>
    </row>
    <row r="669" spans="1:5" x14ac:dyDescent="0.2">
      <c r="A669" s="177">
        <v>664</v>
      </c>
      <c r="B669" s="165"/>
      <c r="C669" s="165"/>
      <c r="D669" s="165"/>
      <c r="E669" s="165"/>
    </row>
    <row r="670" spans="1:5" x14ac:dyDescent="0.2">
      <c r="A670" s="177">
        <v>665</v>
      </c>
      <c r="B670" s="165"/>
      <c r="C670" s="165"/>
      <c r="D670" s="165"/>
      <c r="E670" s="165"/>
    </row>
    <row r="671" spans="1:5" x14ac:dyDescent="0.2">
      <c r="A671" s="177">
        <v>666</v>
      </c>
      <c r="B671" s="165"/>
      <c r="C671" s="165"/>
      <c r="D671" s="165"/>
      <c r="E671" s="165"/>
    </row>
    <row r="672" spans="1:5" x14ac:dyDescent="0.2">
      <c r="A672" s="177">
        <v>667</v>
      </c>
      <c r="B672" s="165"/>
      <c r="C672" s="165"/>
      <c r="D672" s="165"/>
      <c r="E672" s="165"/>
    </row>
    <row r="673" spans="1:5" x14ac:dyDescent="0.2">
      <c r="A673" s="177">
        <v>668</v>
      </c>
      <c r="B673" s="165"/>
      <c r="C673" s="165"/>
      <c r="D673" s="165"/>
      <c r="E673" s="165"/>
    </row>
    <row r="674" spans="1:5" x14ac:dyDescent="0.2">
      <c r="A674" s="177">
        <v>669</v>
      </c>
      <c r="B674" s="165"/>
      <c r="C674" s="165"/>
      <c r="D674" s="165"/>
      <c r="E674" s="165"/>
    </row>
    <row r="675" spans="1:5" x14ac:dyDescent="0.2">
      <c r="A675" s="177">
        <v>670</v>
      </c>
      <c r="B675" s="165"/>
      <c r="C675" s="165"/>
      <c r="D675" s="165"/>
      <c r="E675" s="165"/>
    </row>
    <row r="676" spans="1:5" x14ac:dyDescent="0.2">
      <c r="A676" s="177">
        <v>671</v>
      </c>
      <c r="B676" s="165"/>
      <c r="C676" s="165"/>
      <c r="D676" s="165"/>
      <c r="E676" s="165"/>
    </row>
    <row r="677" spans="1:5" x14ac:dyDescent="0.2">
      <c r="A677" s="177">
        <v>672</v>
      </c>
      <c r="B677" s="165"/>
      <c r="C677" s="165"/>
      <c r="D677" s="165"/>
      <c r="E677" s="165"/>
    </row>
    <row r="678" spans="1:5" x14ac:dyDescent="0.2">
      <c r="A678" s="177">
        <v>673</v>
      </c>
      <c r="B678" s="165"/>
      <c r="C678" s="165"/>
      <c r="D678" s="165"/>
      <c r="E678" s="165"/>
    </row>
    <row r="679" spans="1:5" x14ac:dyDescent="0.2">
      <c r="A679" s="177">
        <v>674</v>
      </c>
      <c r="B679" s="165"/>
      <c r="C679" s="165"/>
      <c r="D679" s="165"/>
      <c r="E679" s="165"/>
    </row>
    <row r="680" spans="1:5" x14ac:dyDescent="0.2">
      <c r="A680" s="177">
        <v>675</v>
      </c>
      <c r="B680" s="165"/>
      <c r="C680" s="165"/>
      <c r="D680" s="165"/>
      <c r="E680" s="165"/>
    </row>
    <row r="681" spans="1:5" x14ac:dyDescent="0.2">
      <c r="A681" s="177">
        <v>676</v>
      </c>
      <c r="B681" s="165"/>
      <c r="C681" s="165"/>
      <c r="D681" s="165"/>
      <c r="E681" s="165"/>
    </row>
    <row r="682" spans="1:5" x14ac:dyDescent="0.2">
      <c r="A682" s="177">
        <v>677</v>
      </c>
      <c r="B682" s="165"/>
      <c r="C682" s="165"/>
      <c r="D682" s="165"/>
      <c r="E682" s="165"/>
    </row>
    <row r="683" spans="1:5" x14ac:dyDescent="0.2">
      <c r="A683" s="177">
        <v>678</v>
      </c>
      <c r="B683" s="165"/>
      <c r="C683" s="165"/>
      <c r="D683" s="165"/>
      <c r="E683" s="165"/>
    </row>
    <row r="684" spans="1:5" x14ac:dyDescent="0.2">
      <c r="A684" s="177">
        <v>679</v>
      </c>
      <c r="B684" s="165"/>
      <c r="C684" s="165"/>
      <c r="D684" s="165"/>
      <c r="E684" s="165"/>
    </row>
    <row r="685" spans="1:5" x14ac:dyDescent="0.2">
      <c r="A685" s="177">
        <v>680</v>
      </c>
      <c r="B685" s="165"/>
      <c r="C685" s="165"/>
      <c r="D685" s="165"/>
      <c r="E685" s="165"/>
    </row>
    <row r="686" spans="1:5" x14ac:dyDescent="0.2">
      <c r="A686" s="177">
        <v>681</v>
      </c>
      <c r="B686" s="165"/>
      <c r="C686" s="165"/>
      <c r="D686" s="165"/>
      <c r="E686" s="165"/>
    </row>
    <row r="687" spans="1:5" x14ac:dyDescent="0.2">
      <c r="A687" s="177">
        <v>682</v>
      </c>
      <c r="B687" s="165"/>
      <c r="C687" s="165"/>
      <c r="D687" s="165"/>
      <c r="E687" s="165"/>
    </row>
    <row r="688" spans="1:5" x14ac:dyDescent="0.2">
      <c r="A688" s="177">
        <v>683</v>
      </c>
      <c r="B688" s="165"/>
      <c r="C688" s="165"/>
      <c r="D688" s="165"/>
      <c r="E688" s="165"/>
    </row>
    <row r="689" spans="1:5" x14ac:dyDescent="0.2">
      <c r="A689" s="177">
        <v>684</v>
      </c>
      <c r="B689" s="165"/>
      <c r="C689" s="165"/>
      <c r="D689" s="165"/>
      <c r="E689" s="165"/>
    </row>
    <row r="690" spans="1:5" x14ac:dyDescent="0.2">
      <c r="A690" s="177">
        <v>685</v>
      </c>
      <c r="B690" s="165"/>
      <c r="C690" s="165"/>
      <c r="D690" s="165"/>
      <c r="E690" s="165"/>
    </row>
    <row r="691" spans="1:5" x14ac:dyDescent="0.2">
      <c r="A691" s="177">
        <v>686</v>
      </c>
      <c r="B691" s="165"/>
      <c r="C691" s="165"/>
      <c r="D691" s="165"/>
      <c r="E691" s="165"/>
    </row>
    <row r="692" spans="1:5" x14ac:dyDescent="0.2">
      <c r="A692" s="177">
        <v>687</v>
      </c>
      <c r="B692" s="165"/>
      <c r="C692" s="165"/>
      <c r="D692" s="165"/>
      <c r="E692" s="165"/>
    </row>
    <row r="693" spans="1:5" x14ac:dyDescent="0.2">
      <c r="A693" s="177">
        <v>688</v>
      </c>
      <c r="B693" s="165"/>
      <c r="C693" s="165"/>
      <c r="D693" s="165"/>
      <c r="E693" s="165"/>
    </row>
    <row r="694" spans="1:5" x14ac:dyDescent="0.2">
      <c r="A694" s="177">
        <v>689</v>
      </c>
      <c r="B694" s="165"/>
      <c r="C694" s="165"/>
      <c r="D694" s="165"/>
      <c r="E694" s="165"/>
    </row>
    <row r="695" spans="1:5" x14ac:dyDescent="0.2">
      <c r="A695" s="177">
        <v>690</v>
      </c>
      <c r="B695" s="165"/>
      <c r="C695" s="165"/>
      <c r="D695" s="165"/>
      <c r="E695" s="165"/>
    </row>
    <row r="696" spans="1:5" x14ac:dyDescent="0.2">
      <c r="A696" s="177">
        <v>691</v>
      </c>
      <c r="B696" s="165"/>
      <c r="C696" s="165"/>
      <c r="D696" s="165"/>
      <c r="E696" s="165"/>
    </row>
    <row r="697" spans="1:5" x14ac:dyDescent="0.2">
      <c r="A697" s="177">
        <v>692</v>
      </c>
      <c r="B697" s="165"/>
      <c r="C697" s="165"/>
      <c r="D697" s="165"/>
      <c r="E697" s="165"/>
    </row>
    <row r="698" spans="1:5" x14ac:dyDescent="0.2">
      <c r="A698" s="177">
        <v>693</v>
      </c>
      <c r="B698" s="165"/>
      <c r="C698" s="165"/>
      <c r="D698" s="165"/>
      <c r="E698" s="165"/>
    </row>
    <row r="699" spans="1:5" x14ac:dyDescent="0.2">
      <c r="A699" s="177">
        <v>694</v>
      </c>
      <c r="B699" s="165"/>
      <c r="C699" s="165"/>
      <c r="D699" s="165"/>
      <c r="E699" s="165"/>
    </row>
    <row r="700" spans="1:5" x14ac:dyDescent="0.2">
      <c r="A700" s="177">
        <v>695</v>
      </c>
      <c r="B700" s="165"/>
      <c r="C700" s="165"/>
      <c r="D700" s="165"/>
      <c r="E700" s="165"/>
    </row>
    <row r="701" spans="1:5" x14ac:dyDescent="0.2">
      <c r="A701" s="177">
        <v>696</v>
      </c>
      <c r="B701" s="165"/>
      <c r="C701" s="165"/>
      <c r="D701" s="165"/>
      <c r="E701" s="165"/>
    </row>
    <row r="702" spans="1:5" x14ac:dyDescent="0.2">
      <c r="A702" s="177">
        <v>697</v>
      </c>
      <c r="B702" s="165"/>
      <c r="C702" s="165"/>
      <c r="D702" s="165"/>
      <c r="E702" s="165"/>
    </row>
    <row r="703" spans="1:5" x14ac:dyDescent="0.2">
      <c r="A703" s="177">
        <v>698</v>
      </c>
      <c r="B703" s="165"/>
      <c r="C703" s="165"/>
      <c r="D703" s="165"/>
      <c r="E703" s="165"/>
    </row>
    <row r="704" spans="1:5" x14ac:dyDescent="0.2">
      <c r="A704" s="177">
        <v>699</v>
      </c>
      <c r="B704" s="165"/>
      <c r="C704" s="165"/>
      <c r="D704" s="165"/>
      <c r="E704" s="165"/>
    </row>
    <row r="705" spans="1:5" x14ac:dyDescent="0.2">
      <c r="A705" s="177">
        <v>700</v>
      </c>
      <c r="B705" s="165"/>
      <c r="C705" s="165"/>
      <c r="D705" s="165"/>
      <c r="E705" s="165"/>
    </row>
    <row r="706" spans="1:5" x14ac:dyDescent="0.2">
      <c r="A706" s="177">
        <v>701</v>
      </c>
      <c r="B706" s="165"/>
      <c r="C706" s="165"/>
      <c r="D706" s="165"/>
      <c r="E706" s="165"/>
    </row>
    <row r="707" spans="1:5" x14ac:dyDescent="0.2">
      <c r="A707" s="177">
        <v>702</v>
      </c>
      <c r="B707" s="165"/>
      <c r="C707" s="165"/>
      <c r="D707" s="165"/>
      <c r="E707" s="165"/>
    </row>
    <row r="708" spans="1:5" x14ac:dyDescent="0.2">
      <c r="A708" s="177">
        <v>703</v>
      </c>
      <c r="B708" s="165"/>
      <c r="C708" s="165"/>
      <c r="D708" s="165"/>
      <c r="E708" s="165"/>
    </row>
    <row r="709" spans="1:5" x14ac:dyDescent="0.2">
      <c r="A709" s="177">
        <v>704</v>
      </c>
      <c r="B709" s="165"/>
      <c r="C709" s="165"/>
      <c r="D709" s="165"/>
      <c r="E709" s="165"/>
    </row>
    <row r="710" spans="1:5" x14ac:dyDescent="0.2">
      <c r="A710" s="177">
        <v>705</v>
      </c>
      <c r="B710" s="165"/>
      <c r="C710" s="165"/>
      <c r="D710" s="165"/>
      <c r="E710" s="165"/>
    </row>
    <row r="711" spans="1:5" x14ac:dyDescent="0.2">
      <c r="A711" s="177">
        <v>706</v>
      </c>
      <c r="B711" s="165"/>
      <c r="C711" s="165"/>
      <c r="D711" s="165"/>
      <c r="E711" s="165"/>
    </row>
    <row r="712" spans="1:5" x14ac:dyDescent="0.2">
      <c r="A712" s="177">
        <v>707</v>
      </c>
      <c r="B712" s="165"/>
      <c r="C712" s="165"/>
      <c r="D712" s="165"/>
      <c r="E712" s="165"/>
    </row>
    <row r="713" spans="1:5" x14ac:dyDescent="0.2">
      <c r="A713" s="177">
        <v>708</v>
      </c>
      <c r="B713" s="165"/>
      <c r="C713" s="165"/>
      <c r="D713" s="165"/>
      <c r="E713" s="165"/>
    </row>
    <row r="714" spans="1:5" x14ac:dyDescent="0.2">
      <c r="A714" s="177">
        <v>709</v>
      </c>
      <c r="B714" s="165"/>
      <c r="C714" s="165"/>
      <c r="D714" s="165"/>
      <c r="E714" s="165"/>
    </row>
    <row r="715" spans="1:5" x14ac:dyDescent="0.2">
      <c r="A715" s="177">
        <v>710</v>
      </c>
      <c r="B715" s="165"/>
      <c r="C715" s="165"/>
      <c r="D715" s="165"/>
      <c r="E715" s="165"/>
    </row>
    <row r="716" spans="1:5" x14ac:dyDescent="0.2">
      <c r="A716" s="177">
        <v>711</v>
      </c>
      <c r="B716" s="165"/>
      <c r="C716" s="165"/>
      <c r="D716" s="165"/>
      <c r="E716" s="165"/>
    </row>
    <row r="717" spans="1:5" x14ac:dyDescent="0.2">
      <c r="A717" s="177">
        <v>712</v>
      </c>
      <c r="B717" s="165"/>
      <c r="C717" s="165"/>
      <c r="D717" s="165"/>
      <c r="E717" s="165"/>
    </row>
    <row r="718" spans="1:5" x14ac:dyDescent="0.2">
      <c r="A718" s="177">
        <v>713</v>
      </c>
      <c r="B718" s="165"/>
      <c r="C718" s="165"/>
      <c r="D718" s="165"/>
      <c r="E718" s="165"/>
    </row>
    <row r="719" spans="1:5" x14ac:dyDescent="0.2">
      <c r="A719" s="177">
        <v>714</v>
      </c>
      <c r="B719" s="165"/>
      <c r="C719" s="165"/>
      <c r="D719" s="165"/>
      <c r="E719" s="165"/>
    </row>
    <row r="720" spans="1:5" x14ac:dyDescent="0.2">
      <c r="A720" s="177">
        <v>715</v>
      </c>
      <c r="B720" s="165"/>
      <c r="C720" s="165"/>
      <c r="D720" s="165"/>
      <c r="E720" s="165"/>
    </row>
    <row r="721" spans="1:5" x14ac:dyDescent="0.2">
      <c r="A721" s="177">
        <v>716</v>
      </c>
      <c r="B721" s="165"/>
      <c r="C721" s="165"/>
      <c r="D721" s="165"/>
      <c r="E721" s="165"/>
    </row>
    <row r="722" spans="1:5" x14ac:dyDescent="0.2">
      <c r="A722" s="177">
        <v>717</v>
      </c>
      <c r="B722" s="165"/>
      <c r="C722" s="165"/>
      <c r="D722" s="165"/>
      <c r="E722" s="165"/>
    </row>
    <row r="723" spans="1:5" x14ac:dyDescent="0.2">
      <c r="A723" s="177">
        <v>718</v>
      </c>
      <c r="B723" s="165"/>
      <c r="C723" s="165"/>
      <c r="D723" s="165"/>
      <c r="E723" s="165"/>
    </row>
    <row r="724" spans="1:5" x14ac:dyDescent="0.2">
      <c r="A724" s="177">
        <v>719</v>
      </c>
      <c r="B724" s="165"/>
      <c r="C724" s="165"/>
      <c r="D724" s="165"/>
      <c r="E724" s="165"/>
    </row>
    <row r="725" spans="1:5" x14ac:dyDescent="0.2">
      <c r="A725" s="177">
        <v>720</v>
      </c>
      <c r="B725" s="165"/>
      <c r="C725" s="165"/>
      <c r="D725" s="165"/>
      <c r="E725" s="165"/>
    </row>
    <row r="726" spans="1:5" x14ac:dyDescent="0.2">
      <c r="A726" s="177">
        <v>721</v>
      </c>
      <c r="B726" s="165"/>
      <c r="C726" s="165"/>
      <c r="D726" s="165"/>
      <c r="E726" s="165"/>
    </row>
    <row r="727" spans="1:5" x14ac:dyDescent="0.2">
      <c r="A727" s="177">
        <v>722</v>
      </c>
      <c r="B727" s="165"/>
      <c r="C727" s="165"/>
      <c r="D727" s="165"/>
      <c r="E727" s="165"/>
    </row>
    <row r="728" spans="1:5" x14ac:dyDescent="0.2">
      <c r="A728" s="177">
        <v>723</v>
      </c>
      <c r="B728" s="165"/>
      <c r="C728" s="165"/>
      <c r="D728" s="165"/>
      <c r="E728" s="165"/>
    </row>
    <row r="729" spans="1:5" x14ac:dyDescent="0.2">
      <c r="A729" s="177">
        <v>724</v>
      </c>
      <c r="B729" s="165"/>
      <c r="C729" s="165"/>
      <c r="D729" s="165"/>
      <c r="E729" s="165"/>
    </row>
    <row r="730" spans="1:5" x14ac:dyDescent="0.2">
      <c r="A730" s="177">
        <v>725</v>
      </c>
      <c r="B730" s="165"/>
      <c r="C730" s="165"/>
      <c r="D730" s="165"/>
      <c r="E730" s="165"/>
    </row>
    <row r="731" spans="1:5" x14ac:dyDescent="0.2">
      <c r="A731" s="177">
        <v>726</v>
      </c>
      <c r="B731" s="165"/>
      <c r="C731" s="165"/>
      <c r="D731" s="165"/>
      <c r="E731" s="165"/>
    </row>
    <row r="732" spans="1:5" x14ac:dyDescent="0.2">
      <c r="A732" s="177">
        <v>727</v>
      </c>
      <c r="B732" s="165"/>
      <c r="C732" s="165"/>
      <c r="D732" s="165"/>
      <c r="E732" s="165"/>
    </row>
    <row r="733" spans="1:5" x14ac:dyDescent="0.2">
      <c r="A733" s="177">
        <v>728</v>
      </c>
      <c r="B733" s="165"/>
      <c r="C733" s="165"/>
      <c r="D733" s="165"/>
      <c r="E733" s="165"/>
    </row>
    <row r="734" spans="1:5" x14ac:dyDescent="0.2">
      <c r="A734" s="177">
        <v>729</v>
      </c>
      <c r="B734" s="165"/>
      <c r="C734" s="165"/>
      <c r="D734" s="165"/>
      <c r="E734" s="165"/>
    </row>
    <row r="735" spans="1:5" x14ac:dyDescent="0.2">
      <c r="A735" s="177">
        <v>730</v>
      </c>
      <c r="B735" s="165"/>
      <c r="C735" s="165"/>
      <c r="D735" s="165"/>
      <c r="E735" s="165"/>
    </row>
    <row r="736" spans="1:5" x14ac:dyDescent="0.2">
      <c r="A736" s="177">
        <v>731</v>
      </c>
      <c r="B736" s="165"/>
      <c r="C736" s="165"/>
      <c r="D736" s="165"/>
      <c r="E736" s="165"/>
    </row>
    <row r="737" spans="1:5" x14ac:dyDescent="0.2">
      <c r="A737" s="177">
        <v>732</v>
      </c>
      <c r="B737" s="165"/>
      <c r="C737" s="165"/>
      <c r="D737" s="165"/>
      <c r="E737" s="165"/>
    </row>
    <row r="738" spans="1:5" x14ac:dyDescent="0.2">
      <c r="A738" s="177">
        <v>733</v>
      </c>
      <c r="B738" s="165"/>
      <c r="C738" s="165"/>
      <c r="D738" s="165"/>
      <c r="E738" s="165"/>
    </row>
    <row r="739" spans="1:5" x14ac:dyDescent="0.2">
      <c r="A739" s="177">
        <v>734</v>
      </c>
      <c r="B739" s="165"/>
      <c r="C739" s="165"/>
      <c r="D739" s="165"/>
      <c r="E739" s="165"/>
    </row>
    <row r="740" spans="1:5" x14ac:dyDescent="0.2">
      <c r="A740" s="177">
        <v>735</v>
      </c>
      <c r="B740" s="165"/>
      <c r="C740" s="165"/>
      <c r="D740" s="165"/>
      <c r="E740" s="165"/>
    </row>
    <row r="741" spans="1:5" x14ac:dyDescent="0.2">
      <c r="A741" s="177">
        <v>736</v>
      </c>
      <c r="B741" s="165"/>
      <c r="C741" s="165"/>
      <c r="D741" s="165"/>
      <c r="E741" s="165"/>
    </row>
    <row r="742" spans="1:5" x14ac:dyDescent="0.2">
      <c r="A742" s="177">
        <v>737</v>
      </c>
      <c r="B742" s="165"/>
      <c r="C742" s="165"/>
      <c r="D742" s="165"/>
      <c r="E742" s="165"/>
    </row>
    <row r="743" spans="1:5" x14ac:dyDescent="0.2">
      <c r="A743" s="177">
        <v>738</v>
      </c>
      <c r="B743" s="165"/>
      <c r="C743" s="165"/>
      <c r="D743" s="165"/>
      <c r="E743" s="165"/>
    </row>
    <row r="744" spans="1:5" x14ac:dyDescent="0.2">
      <c r="A744" s="177">
        <v>739</v>
      </c>
      <c r="B744" s="165"/>
      <c r="C744" s="165"/>
      <c r="D744" s="165"/>
      <c r="E744" s="165"/>
    </row>
    <row r="745" spans="1:5" x14ac:dyDescent="0.2">
      <c r="A745" s="177">
        <v>740</v>
      </c>
      <c r="B745" s="165"/>
      <c r="C745" s="165"/>
      <c r="D745" s="165"/>
      <c r="E745" s="165"/>
    </row>
    <row r="746" spans="1:5" x14ac:dyDescent="0.2">
      <c r="A746" s="177">
        <v>741</v>
      </c>
      <c r="B746" s="165"/>
      <c r="C746" s="165"/>
      <c r="D746" s="165"/>
      <c r="E746" s="165"/>
    </row>
    <row r="747" spans="1:5" x14ac:dyDescent="0.2">
      <c r="A747" s="177">
        <v>742</v>
      </c>
      <c r="B747" s="165"/>
      <c r="C747" s="165"/>
      <c r="D747" s="165"/>
      <c r="E747" s="165"/>
    </row>
    <row r="748" spans="1:5" x14ac:dyDescent="0.2">
      <c r="A748" s="177">
        <v>743</v>
      </c>
      <c r="B748" s="165"/>
      <c r="C748" s="165"/>
      <c r="D748" s="165"/>
      <c r="E748" s="165"/>
    </row>
    <row r="749" spans="1:5" x14ac:dyDescent="0.2">
      <c r="A749" s="177">
        <v>744</v>
      </c>
      <c r="B749" s="165"/>
      <c r="C749" s="165"/>
      <c r="D749" s="165"/>
      <c r="E749" s="165"/>
    </row>
    <row r="750" spans="1:5" x14ac:dyDescent="0.2">
      <c r="A750" s="177">
        <v>745</v>
      </c>
      <c r="B750" s="165"/>
      <c r="C750" s="165"/>
      <c r="D750" s="165"/>
      <c r="E750" s="165"/>
    </row>
    <row r="751" spans="1:5" x14ac:dyDescent="0.2">
      <c r="A751" s="177">
        <v>746</v>
      </c>
      <c r="B751" s="165"/>
      <c r="C751" s="165"/>
      <c r="D751" s="165"/>
      <c r="E751" s="165"/>
    </row>
    <row r="752" spans="1:5" x14ac:dyDescent="0.2">
      <c r="A752" s="177">
        <v>747</v>
      </c>
      <c r="B752" s="165"/>
      <c r="C752" s="165"/>
      <c r="D752" s="165"/>
      <c r="E752" s="165"/>
    </row>
    <row r="753" spans="1:5" x14ac:dyDescent="0.2">
      <c r="A753" s="177">
        <v>748</v>
      </c>
      <c r="B753" s="165"/>
      <c r="C753" s="165"/>
      <c r="D753" s="165"/>
      <c r="E753" s="165"/>
    </row>
    <row r="754" spans="1:5" x14ac:dyDescent="0.2">
      <c r="A754" s="177">
        <v>749</v>
      </c>
      <c r="B754" s="165"/>
      <c r="C754" s="165"/>
      <c r="D754" s="165"/>
      <c r="E754" s="165"/>
    </row>
    <row r="755" spans="1:5" x14ac:dyDescent="0.2">
      <c r="A755" s="177">
        <v>750</v>
      </c>
      <c r="B755" s="165"/>
      <c r="C755" s="165"/>
      <c r="D755" s="165"/>
      <c r="E755" s="165"/>
    </row>
    <row r="756" spans="1:5" x14ac:dyDescent="0.2">
      <c r="A756" s="177">
        <v>751</v>
      </c>
      <c r="B756" s="165"/>
      <c r="C756" s="165"/>
      <c r="D756" s="165"/>
      <c r="E756" s="165"/>
    </row>
    <row r="757" spans="1:5" x14ac:dyDescent="0.2">
      <c r="A757" s="177">
        <v>752</v>
      </c>
      <c r="B757" s="165"/>
      <c r="C757" s="165"/>
      <c r="D757" s="165"/>
      <c r="E757" s="165"/>
    </row>
    <row r="758" spans="1:5" x14ac:dyDescent="0.2">
      <c r="A758" s="177">
        <v>753</v>
      </c>
      <c r="B758" s="165"/>
      <c r="C758" s="165"/>
      <c r="D758" s="165"/>
      <c r="E758" s="165"/>
    </row>
    <row r="759" spans="1:5" x14ac:dyDescent="0.2">
      <c r="A759" s="177">
        <v>754</v>
      </c>
      <c r="B759" s="165"/>
      <c r="C759" s="165"/>
      <c r="D759" s="165"/>
      <c r="E759" s="165"/>
    </row>
    <row r="760" spans="1:5" x14ac:dyDescent="0.2">
      <c r="A760" s="177">
        <v>755</v>
      </c>
      <c r="B760" s="165"/>
      <c r="C760" s="165"/>
      <c r="D760" s="165"/>
      <c r="E760" s="165"/>
    </row>
    <row r="761" spans="1:5" x14ac:dyDescent="0.2">
      <c r="A761" s="177">
        <v>756</v>
      </c>
      <c r="B761" s="165"/>
      <c r="C761" s="165"/>
      <c r="D761" s="165"/>
      <c r="E761" s="165"/>
    </row>
    <row r="762" spans="1:5" x14ac:dyDescent="0.2">
      <c r="A762" s="177">
        <v>757</v>
      </c>
      <c r="B762" s="165"/>
      <c r="C762" s="165"/>
      <c r="D762" s="165"/>
      <c r="E762" s="165"/>
    </row>
    <row r="763" spans="1:5" x14ac:dyDescent="0.2">
      <c r="A763" s="177">
        <v>758</v>
      </c>
      <c r="B763" s="165"/>
      <c r="C763" s="165"/>
      <c r="D763" s="165"/>
      <c r="E763" s="165"/>
    </row>
    <row r="764" spans="1:5" x14ac:dyDescent="0.2">
      <c r="A764" s="177">
        <v>759</v>
      </c>
      <c r="B764" s="165"/>
      <c r="C764" s="165"/>
      <c r="D764" s="165"/>
      <c r="E764" s="165"/>
    </row>
    <row r="765" spans="1:5" x14ac:dyDescent="0.2">
      <c r="A765" s="177">
        <v>760</v>
      </c>
      <c r="B765" s="165"/>
      <c r="C765" s="165"/>
      <c r="D765" s="165"/>
      <c r="E765" s="165"/>
    </row>
    <row r="766" spans="1:5" x14ac:dyDescent="0.2">
      <c r="A766" s="177">
        <v>761</v>
      </c>
      <c r="B766" s="165"/>
      <c r="C766" s="165"/>
      <c r="D766" s="165"/>
      <c r="E766" s="165"/>
    </row>
    <row r="767" spans="1:5" x14ac:dyDescent="0.2">
      <c r="A767" s="177">
        <v>762</v>
      </c>
      <c r="B767" s="165"/>
      <c r="C767" s="165"/>
      <c r="D767" s="165"/>
      <c r="E767" s="165"/>
    </row>
    <row r="768" spans="1:5" x14ac:dyDescent="0.2">
      <c r="A768" s="177">
        <v>763</v>
      </c>
      <c r="B768" s="165"/>
      <c r="C768" s="165"/>
      <c r="D768" s="165"/>
      <c r="E768" s="165"/>
    </row>
    <row r="769" spans="1:5" x14ac:dyDescent="0.2">
      <c r="A769" s="177">
        <v>764</v>
      </c>
      <c r="B769" s="165"/>
      <c r="C769" s="165"/>
      <c r="D769" s="165"/>
      <c r="E769" s="165"/>
    </row>
    <row r="770" spans="1:5" x14ac:dyDescent="0.2">
      <c r="A770" s="177">
        <v>765</v>
      </c>
      <c r="B770" s="165"/>
      <c r="C770" s="165"/>
      <c r="D770" s="165"/>
      <c r="E770" s="165"/>
    </row>
    <row r="771" spans="1:5" x14ac:dyDescent="0.2">
      <c r="A771" s="177">
        <v>766</v>
      </c>
      <c r="B771" s="165"/>
      <c r="C771" s="165"/>
      <c r="D771" s="165"/>
      <c r="E771" s="165"/>
    </row>
    <row r="772" spans="1:5" x14ac:dyDescent="0.2">
      <c r="A772" s="177">
        <v>767</v>
      </c>
      <c r="B772" s="165"/>
      <c r="C772" s="165"/>
      <c r="D772" s="165"/>
      <c r="E772" s="165"/>
    </row>
    <row r="773" spans="1:5" x14ac:dyDescent="0.2">
      <c r="A773" s="177">
        <v>768</v>
      </c>
      <c r="B773" s="165"/>
      <c r="C773" s="165"/>
      <c r="D773" s="165"/>
      <c r="E773" s="165"/>
    </row>
    <row r="774" spans="1:5" x14ac:dyDescent="0.2">
      <c r="A774" s="177">
        <v>769</v>
      </c>
      <c r="B774" s="165"/>
      <c r="C774" s="165"/>
      <c r="D774" s="165"/>
      <c r="E774" s="165"/>
    </row>
    <row r="775" spans="1:5" x14ac:dyDescent="0.2">
      <c r="A775" s="177">
        <v>770</v>
      </c>
      <c r="B775" s="165"/>
      <c r="C775" s="165"/>
      <c r="D775" s="165"/>
      <c r="E775" s="165"/>
    </row>
    <row r="776" spans="1:5" x14ac:dyDescent="0.2">
      <c r="A776" s="177">
        <v>771</v>
      </c>
      <c r="B776" s="165"/>
      <c r="C776" s="165"/>
      <c r="D776" s="165"/>
      <c r="E776" s="165"/>
    </row>
    <row r="777" spans="1:5" x14ac:dyDescent="0.2">
      <c r="A777" s="177">
        <v>772</v>
      </c>
      <c r="B777" s="165"/>
      <c r="C777" s="165"/>
      <c r="D777" s="165"/>
      <c r="E777" s="165"/>
    </row>
    <row r="778" spans="1:5" x14ac:dyDescent="0.2">
      <c r="A778" s="177">
        <v>773</v>
      </c>
      <c r="B778" s="165"/>
      <c r="C778" s="165"/>
      <c r="D778" s="165"/>
      <c r="E778" s="165"/>
    </row>
    <row r="779" spans="1:5" x14ac:dyDescent="0.2">
      <c r="A779" s="177">
        <v>774</v>
      </c>
      <c r="B779" s="165"/>
      <c r="C779" s="165"/>
      <c r="D779" s="165"/>
      <c r="E779" s="165"/>
    </row>
    <row r="780" spans="1:5" x14ac:dyDescent="0.2">
      <c r="A780" s="177">
        <v>775</v>
      </c>
      <c r="B780" s="165"/>
      <c r="C780" s="165"/>
      <c r="D780" s="165"/>
      <c r="E780" s="165"/>
    </row>
    <row r="781" spans="1:5" x14ac:dyDescent="0.2">
      <c r="A781" s="177">
        <v>776</v>
      </c>
      <c r="B781" s="165"/>
      <c r="C781" s="165"/>
      <c r="D781" s="165"/>
      <c r="E781" s="165"/>
    </row>
    <row r="782" spans="1:5" x14ac:dyDescent="0.2">
      <c r="A782" s="177">
        <v>777</v>
      </c>
      <c r="B782" s="165"/>
      <c r="C782" s="165"/>
      <c r="D782" s="165"/>
      <c r="E782" s="165"/>
    </row>
    <row r="783" spans="1:5" x14ac:dyDescent="0.2">
      <c r="A783" s="177">
        <v>778</v>
      </c>
      <c r="B783" s="165"/>
      <c r="C783" s="165"/>
      <c r="D783" s="165"/>
      <c r="E783" s="165"/>
    </row>
    <row r="784" spans="1:5" x14ac:dyDescent="0.2">
      <c r="A784" s="177">
        <v>779</v>
      </c>
      <c r="B784" s="165"/>
      <c r="C784" s="165"/>
      <c r="D784" s="165"/>
      <c r="E784" s="165"/>
    </row>
    <row r="785" spans="1:5" x14ac:dyDescent="0.2">
      <c r="A785" s="177">
        <v>780</v>
      </c>
      <c r="B785" s="165"/>
      <c r="C785" s="165"/>
      <c r="D785" s="165"/>
      <c r="E785" s="165"/>
    </row>
    <row r="786" spans="1:5" x14ac:dyDescent="0.2">
      <c r="A786" s="177">
        <v>781</v>
      </c>
      <c r="B786" s="165"/>
      <c r="C786" s="165"/>
      <c r="D786" s="165"/>
      <c r="E786" s="165"/>
    </row>
    <row r="787" spans="1:5" x14ac:dyDescent="0.2">
      <c r="A787" s="177">
        <v>782</v>
      </c>
      <c r="B787" s="165"/>
      <c r="C787" s="165"/>
      <c r="D787" s="165"/>
      <c r="E787" s="165"/>
    </row>
    <row r="788" spans="1:5" x14ac:dyDescent="0.2">
      <c r="A788" s="177">
        <v>783</v>
      </c>
      <c r="B788" s="165"/>
      <c r="C788" s="165"/>
      <c r="D788" s="165"/>
      <c r="E788" s="165"/>
    </row>
    <row r="789" spans="1:5" x14ac:dyDescent="0.2">
      <c r="A789" s="177">
        <v>784</v>
      </c>
      <c r="B789" s="165"/>
      <c r="C789" s="165"/>
      <c r="D789" s="165"/>
      <c r="E789" s="165"/>
    </row>
    <row r="790" spans="1:5" x14ac:dyDescent="0.2">
      <c r="A790" s="177">
        <v>785</v>
      </c>
      <c r="B790" s="165"/>
      <c r="C790" s="165"/>
      <c r="D790" s="165"/>
      <c r="E790" s="165"/>
    </row>
    <row r="791" spans="1:5" x14ac:dyDescent="0.2">
      <c r="A791" s="177">
        <v>786</v>
      </c>
      <c r="B791" s="165"/>
      <c r="C791" s="165"/>
      <c r="D791" s="165"/>
      <c r="E791" s="165"/>
    </row>
    <row r="792" spans="1:5" x14ac:dyDescent="0.2">
      <c r="A792" s="177">
        <v>787</v>
      </c>
      <c r="B792" s="165"/>
      <c r="C792" s="165"/>
      <c r="D792" s="165"/>
      <c r="E792" s="165"/>
    </row>
    <row r="793" spans="1:5" x14ac:dyDescent="0.2">
      <c r="A793" s="177">
        <v>788</v>
      </c>
      <c r="B793" s="165"/>
      <c r="C793" s="165"/>
      <c r="D793" s="165"/>
      <c r="E793" s="165"/>
    </row>
    <row r="794" spans="1:5" x14ac:dyDescent="0.2">
      <c r="A794" s="177">
        <v>789</v>
      </c>
      <c r="B794" s="165"/>
      <c r="C794" s="165"/>
      <c r="D794" s="165"/>
      <c r="E794" s="165"/>
    </row>
    <row r="795" spans="1:5" x14ac:dyDescent="0.2">
      <c r="A795" s="177">
        <v>790</v>
      </c>
      <c r="B795" s="165"/>
      <c r="C795" s="165"/>
      <c r="D795" s="165"/>
      <c r="E795" s="165"/>
    </row>
    <row r="796" spans="1:5" x14ac:dyDescent="0.2">
      <c r="A796" s="177">
        <v>791</v>
      </c>
      <c r="B796" s="165"/>
      <c r="C796" s="165"/>
      <c r="D796" s="165"/>
      <c r="E796" s="165"/>
    </row>
    <row r="797" spans="1:5" x14ac:dyDescent="0.2">
      <c r="A797" s="177">
        <v>792</v>
      </c>
      <c r="B797" s="165"/>
      <c r="C797" s="165"/>
      <c r="D797" s="165"/>
      <c r="E797" s="165"/>
    </row>
    <row r="798" spans="1:5" x14ac:dyDescent="0.2">
      <c r="A798" s="177">
        <v>793</v>
      </c>
      <c r="B798" s="165"/>
      <c r="C798" s="165"/>
      <c r="D798" s="165"/>
      <c r="E798" s="165"/>
    </row>
    <row r="799" spans="1:5" x14ac:dyDescent="0.2">
      <c r="A799" s="177">
        <v>794</v>
      </c>
      <c r="B799" s="165"/>
      <c r="C799" s="165"/>
      <c r="D799" s="165"/>
      <c r="E799" s="165"/>
    </row>
    <row r="800" spans="1:5" x14ac:dyDescent="0.2">
      <c r="A800" s="177">
        <v>795</v>
      </c>
      <c r="B800" s="165"/>
      <c r="C800" s="165"/>
      <c r="D800" s="165"/>
      <c r="E800" s="165"/>
    </row>
    <row r="801" spans="1:5" x14ac:dyDescent="0.2">
      <c r="A801" s="177">
        <v>796</v>
      </c>
      <c r="B801" s="165"/>
      <c r="C801" s="165"/>
      <c r="D801" s="165"/>
      <c r="E801" s="165"/>
    </row>
    <row r="802" spans="1:5" x14ac:dyDescent="0.2">
      <c r="A802" s="177">
        <v>797</v>
      </c>
      <c r="B802" s="165"/>
      <c r="C802" s="165"/>
      <c r="D802" s="165"/>
      <c r="E802" s="165"/>
    </row>
    <row r="803" spans="1:5" x14ac:dyDescent="0.2">
      <c r="A803" s="177">
        <v>798</v>
      </c>
      <c r="B803" s="165"/>
      <c r="C803" s="165"/>
      <c r="D803" s="165"/>
      <c r="E803" s="165"/>
    </row>
    <row r="804" spans="1:5" x14ac:dyDescent="0.2">
      <c r="A804" s="177">
        <v>799</v>
      </c>
      <c r="B804" s="165"/>
      <c r="C804" s="165"/>
      <c r="D804" s="165"/>
      <c r="E804" s="165"/>
    </row>
    <row r="805" spans="1:5" x14ac:dyDescent="0.2">
      <c r="A805" s="177">
        <v>800</v>
      </c>
      <c r="B805" s="165"/>
      <c r="C805" s="165"/>
      <c r="D805" s="165"/>
      <c r="E805" s="165"/>
    </row>
    <row r="806" spans="1:5" x14ac:dyDescent="0.2">
      <c r="A806" s="177">
        <v>801</v>
      </c>
      <c r="B806" s="165"/>
      <c r="C806" s="165"/>
      <c r="D806" s="165"/>
      <c r="E806" s="165"/>
    </row>
    <row r="807" spans="1:5" x14ac:dyDescent="0.2">
      <c r="A807" s="177">
        <v>802</v>
      </c>
      <c r="B807" s="165"/>
      <c r="C807" s="165"/>
      <c r="D807" s="165"/>
      <c r="E807" s="165"/>
    </row>
    <row r="808" spans="1:5" x14ac:dyDescent="0.2">
      <c r="A808" s="177">
        <v>803</v>
      </c>
      <c r="B808" s="165"/>
      <c r="C808" s="165"/>
      <c r="D808" s="165"/>
      <c r="E808" s="165"/>
    </row>
    <row r="809" spans="1:5" x14ac:dyDescent="0.2">
      <c r="A809" s="177">
        <v>804</v>
      </c>
      <c r="B809" s="165"/>
      <c r="C809" s="165"/>
      <c r="D809" s="165"/>
      <c r="E809" s="165"/>
    </row>
    <row r="810" spans="1:5" x14ac:dyDescent="0.2">
      <c r="A810" s="177">
        <v>805</v>
      </c>
      <c r="B810" s="165"/>
      <c r="C810" s="165"/>
      <c r="D810" s="165"/>
      <c r="E810" s="165"/>
    </row>
    <row r="811" spans="1:5" x14ac:dyDescent="0.2">
      <c r="A811" s="177">
        <v>806</v>
      </c>
      <c r="B811" s="165"/>
      <c r="C811" s="165"/>
      <c r="D811" s="165"/>
      <c r="E811" s="165"/>
    </row>
    <row r="812" spans="1:5" x14ac:dyDescent="0.2">
      <c r="A812" s="177">
        <v>807</v>
      </c>
      <c r="B812" s="165"/>
      <c r="C812" s="165"/>
      <c r="D812" s="165"/>
      <c r="E812" s="165"/>
    </row>
    <row r="813" spans="1:5" x14ac:dyDescent="0.2">
      <c r="A813" s="177">
        <v>808</v>
      </c>
      <c r="B813" s="165"/>
      <c r="C813" s="165"/>
      <c r="D813" s="165"/>
      <c r="E813" s="165"/>
    </row>
    <row r="814" spans="1:5" x14ac:dyDescent="0.2">
      <c r="A814" s="177">
        <v>809</v>
      </c>
      <c r="B814" s="165"/>
      <c r="C814" s="165"/>
      <c r="D814" s="165"/>
      <c r="E814" s="165"/>
    </row>
    <row r="815" spans="1:5" x14ac:dyDescent="0.2">
      <c r="A815" s="177">
        <v>810</v>
      </c>
      <c r="B815" s="165"/>
      <c r="C815" s="165"/>
      <c r="D815" s="165"/>
      <c r="E815" s="165"/>
    </row>
    <row r="816" spans="1:5" x14ac:dyDescent="0.2">
      <c r="A816" s="177">
        <v>811</v>
      </c>
      <c r="B816" s="165"/>
      <c r="C816" s="165"/>
      <c r="D816" s="165"/>
      <c r="E816" s="165"/>
    </row>
    <row r="817" spans="1:5" x14ac:dyDescent="0.2">
      <c r="A817" s="177">
        <v>812</v>
      </c>
      <c r="B817" s="165"/>
      <c r="C817" s="165"/>
      <c r="D817" s="165"/>
      <c r="E817" s="165"/>
    </row>
    <row r="818" spans="1:5" x14ac:dyDescent="0.2">
      <c r="A818" s="177">
        <v>813</v>
      </c>
      <c r="B818" s="165"/>
      <c r="C818" s="165"/>
      <c r="D818" s="165"/>
      <c r="E818" s="165"/>
    </row>
    <row r="819" spans="1:5" x14ac:dyDescent="0.2">
      <c r="A819" s="177">
        <v>814</v>
      </c>
      <c r="B819" s="165"/>
      <c r="C819" s="165"/>
      <c r="D819" s="165"/>
      <c r="E819" s="165"/>
    </row>
    <row r="820" spans="1:5" x14ac:dyDescent="0.2">
      <c r="A820" s="177">
        <v>815</v>
      </c>
      <c r="B820" s="165"/>
      <c r="C820" s="165"/>
      <c r="D820" s="165"/>
      <c r="E820" s="165"/>
    </row>
    <row r="821" spans="1:5" x14ac:dyDescent="0.2">
      <c r="A821" s="177">
        <v>816</v>
      </c>
      <c r="B821" s="165"/>
      <c r="C821" s="165"/>
      <c r="D821" s="165"/>
      <c r="E821" s="165"/>
    </row>
    <row r="822" spans="1:5" x14ac:dyDescent="0.2">
      <c r="A822" s="177">
        <v>817</v>
      </c>
      <c r="B822" s="165"/>
      <c r="C822" s="165"/>
      <c r="D822" s="165"/>
      <c r="E822" s="165"/>
    </row>
    <row r="823" spans="1:5" x14ac:dyDescent="0.2">
      <c r="A823" s="177">
        <v>818</v>
      </c>
      <c r="B823" s="165"/>
      <c r="C823" s="165"/>
      <c r="D823" s="165"/>
      <c r="E823" s="165"/>
    </row>
    <row r="824" spans="1:5" x14ac:dyDescent="0.2">
      <c r="A824" s="177">
        <v>819</v>
      </c>
      <c r="B824" s="165"/>
      <c r="C824" s="165"/>
      <c r="D824" s="165"/>
      <c r="E824" s="165"/>
    </row>
    <row r="825" spans="1:5" x14ac:dyDescent="0.2">
      <c r="A825" s="177">
        <v>820</v>
      </c>
      <c r="B825" s="165"/>
      <c r="C825" s="165"/>
      <c r="D825" s="165"/>
      <c r="E825" s="165"/>
    </row>
    <row r="826" spans="1:5" x14ac:dyDescent="0.2">
      <c r="A826" s="177">
        <v>821</v>
      </c>
      <c r="B826" s="165"/>
      <c r="C826" s="165"/>
      <c r="D826" s="165"/>
      <c r="E826" s="165"/>
    </row>
    <row r="827" spans="1:5" x14ac:dyDescent="0.2">
      <c r="A827" s="177">
        <v>822</v>
      </c>
      <c r="B827" s="165"/>
      <c r="C827" s="165"/>
      <c r="D827" s="165"/>
      <c r="E827" s="165"/>
    </row>
    <row r="828" spans="1:5" x14ac:dyDescent="0.2">
      <c r="A828" s="177">
        <v>823</v>
      </c>
      <c r="B828" s="165"/>
      <c r="C828" s="165"/>
      <c r="D828" s="165"/>
      <c r="E828" s="165"/>
    </row>
    <row r="829" spans="1:5" x14ac:dyDescent="0.2">
      <c r="A829" s="177">
        <v>824</v>
      </c>
      <c r="B829" s="165"/>
      <c r="C829" s="165"/>
      <c r="D829" s="165"/>
      <c r="E829" s="165"/>
    </row>
    <row r="830" spans="1:5" x14ac:dyDescent="0.2">
      <c r="A830" s="177">
        <v>825</v>
      </c>
      <c r="B830" s="165"/>
      <c r="C830" s="165"/>
      <c r="D830" s="165"/>
      <c r="E830" s="165"/>
    </row>
    <row r="831" spans="1:5" x14ac:dyDescent="0.2">
      <c r="A831" s="177">
        <v>826</v>
      </c>
      <c r="B831" s="165"/>
      <c r="C831" s="165"/>
      <c r="D831" s="165"/>
      <c r="E831" s="165"/>
    </row>
    <row r="832" spans="1:5" x14ac:dyDescent="0.2">
      <c r="A832" s="177">
        <v>827</v>
      </c>
      <c r="B832" s="165"/>
      <c r="C832" s="165"/>
      <c r="D832" s="165"/>
      <c r="E832" s="165"/>
    </row>
    <row r="833" spans="1:5" x14ac:dyDescent="0.2">
      <c r="A833" s="177">
        <v>828</v>
      </c>
      <c r="B833" s="165"/>
      <c r="C833" s="165"/>
      <c r="D833" s="165"/>
      <c r="E833" s="165"/>
    </row>
    <row r="834" spans="1:5" x14ac:dyDescent="0.2">
      <c r="A834" s="177">
        <v>829</v>
      </c>
      <c r="B834" s="165"/>
      <c r="C834" s="165"/>
      <c r="D834" s="165"/>
      <c r="E834" s="165"/>
    </row>
    <row r="835" spans="1:5" x14ac:dyDescent="0.2">
      <c r="A835" s="177">
        <v>830</v>
      </c>
      <c r="B835" s="165"/>
      <c r="C835" s="165"/>
      <c r="D835" s="165"/>
      <c r="E835" s="165"/>
    </row>
    <row r="836" spans="1:5" x14ac:dyDescent="0.2">
      <c r="A836" s="177">
        <v>831</v>
      </c>
      <c r="B836" s="165"/>
      <c r="C836" s="165"/>
      <c r="D836" s="165"/>
      <c r="E836" s="165"/>
    </row>
    <row r="837" spans="1:5" x14ac:dyDescent="0.2">
      <c r="A837" s="177">
        <v>832</v>
      </c>
      <c r="B837" s="165"/>
      <c r="C837" s="165"/>
      <c r="D837" s="165"/>
      <c r="E837" s="165"/>
    </row>
    <row r="838" spans="1:5" x14ac:dyDescent="0.2">
      <c r="A838" s="177">
        <v>833</v>
      </c>
      <c r="B838" s="165"/>
      <c r="C838" s="165"/>
      <c r="D838" s="165"/>
      <c r="E838" s="165"/>
    </row>
    <row r="839" spans="1:5" x14ac:dyDescent="0.2">
      <c r="A839" s="177">
        <v>834</v>
      </c>
      <c r="B839" s="165"/>
      <c r="C839" s="165"/>
      <c r="D839" s="165"/>
      <c r="E839" s="165"/>
    </row>
    <row r="840" spans="1:5" x14ac:dyDescent="0.2">
      <c r="A840" s="177">
        <v>835</v>
      </c>
      <c r="B840" s="165"/>
      <c r="C840" s="165"/>
      <c r="D840" s="165"/>
      <c r="E840" s="165"/>
    </row>
    <row r="841" spans="1:5" x14ac:dyDescent="0.2">
      <c r="A841" s="177">
        <v>836</v>
      </c>
      <c r="B841" s="165"/>
      <c r="C841" s="165"/>
      <c r="D841" s="165"/>
      <c r="E841" s="165"/>
    </row>
    <row r="842" spans="1:5" x14ac:dyDescent="0.2">
      <c r="A842" s="177">
        <v>837</v>
      </c>
      <c r="B842" s="165"/>
      <c r="C842" s="165"/>
      <c r="D842" s="165"/>
      <c r="E842" s="165"/>
    </row>
    <row r="843" spans="1:5" x14ac:dyDescent="0.2">
      <c r="A843" s="177">
        <v>838</v>
      </c>
      <c r="B843" s="165"/>
      <c r="C843" s="165"/>
      <c r="D843" s="165"/>
      <c r="E843" s="165"/>
    </row>
    <row r="844" spans="1:5" x14ac:dyDescent="0.2">
      <c r="A844" s="177">
        <v>839</v>
      </c>
      <c r="B844" s="165"/>
      <c r="C844" s="165"/>
      <c r="D844" s="165"/>
      <c r="E844" s="165"/>
    </row>
    <row r="845" spans="1:5" x14ac:dyDescent="0.2">
      <c r="A845" s="177">
        <v>840</v>
      </c>
      <c r="B845" s="165"/>
      <c r="C845" s="165"/>
      <c r="D845" s="165"/>
      <c r="E845" s="165"/>
    </row>
    <row r="846" spans="1:5" x14ac:dyDescent="0.2">
      <c r="A846" s="177">
        <v>841</v>
      </c>
      <c r="B846" s="165"/>
      <c r="C846" s="165"/>
      <c r="D846" s="165"/>
      <c r="E846" s="165"/>
    </row>
    <row r="847" spans="1:5" x14ac:dyDescent="0.2">
      <c r="A847" s="177">
        <v>842</v>
      </c>
      <c r="B847" s="165"/>
      <c r="C847" s="165"/>
      <c r="D847" s="165"/>
      <c r="E847" s="165"/>
    </row>
    <row r="848" spans="1:5" x14ac:dyDescent="0.2">
      <c r="A848" s="177">
        <v>843</v>
      </c>
      <c r="B848" s="165"/>
      <c r="C848" s="165"/>
      <c r="D848" s="165"/>
      <c r="E848" s="165"/>
    </row>
    <row r="849" spans="1:5" x14ac:dyDescent="0.2">
      <c r="A849" s="177">
        <v>844</v>
      </c>
      <c r="B849" s="165"/>
      <c r="C849" s="165"/>
      <c r="D849" s="165"/>
      <c r="E849" s="165"/>
    </row>
    <row r="850" spans="1:5" x14ac:dyDescent="0.2">
      <c r="A850" s="177">
        <v>845</v>
      </c>
      <c r="B850" s="165"/>
      <c r="C850" s="165"/>
      <c r="D850" s="165"/>
      <c r="E850" s="165"/>
    </row>
    <row r="851" spans="1:5" x14ac:dyDescent="0.2">
      <c r="A851" s="177">
        <v>846</v>
      </c>
      <c r="B851" s="165"/>
      <c r="C851" s="165"/>
      <c r="D851" s="165"/>
      <c r="E851" s="165"/>
    </row>
    <row r="852" spans="1:5" x14ac:dyDescent="0.2">
      <c r="A852" s="177">
        <v>847</v>
      </c>
      <c r="B852" s="165"/>
      <c r="C852" s="165"/>
      <c r="D852" s="165"/>
      <c r="E852" s="165"/>
    </row>
    <row r="853" spans="1:5" x14ac:dyDescent="0.2">
      <c r="A853" s="177">
        <v>848</v>
      </c>
      <c r="B853" s="165"/>
      <c r="C853" s="165"/>
      <c r="D853" s="165"/>
      <c r="E853" s="165"/>
    </row>
    <row r="854" spans="1:5" x14ac:dyDescent="0.2">
      <c r="A854" s="177">
        <v>849</v>
      </c>
      <c r="B854" s="165"/>
      <c r="C854" s="165"/>
      <c r="D854" s="165"/>
      <c r="E854" s="165"/>
    </row>
    <row r="855" spans="1:5" x14ac:dyDescent="0.2">
      <c r="A855" s="177">
        <v>850</v>
      </c>
      <c r="B855" s="165"/>
      <c r="C855" s="165"/>
      <c r="D855" s="165"/>
      <c r="E855" s="165"/>
    </row>
    <row r="856" spans="1:5" x14ac:dyDescent="0.2">
      <c r="A856" s="177">
        <v>851</v>
      </c>
      <c r="B856" s="165"/>
      <c r="C856" s="165"/>
      <c r="D856" s="165"/>
      <c r="E856" s="165"/>
    </row>
    <row r="857" spans="1:5" x14ac:dyDescent="0.2">
      <c r="A857" s="177">
        <v>852</v>
      </c>
      <c r="B857" s="165"/>
      <c r="C857" s="165"/>
      <c r="D857" s="165"/>
      <c r="E857" s="165"/>
    </row>
    <row r="858" spans="1:5" x14ac:dyDescent="0.2">
      <c r="A858" s="177">
        <v>853</v>
      </c>
      <c r="B858" s="165"/>
      <c r="C858" s="165"/>
      <c r="D858" s="165"/>
      <c r="E858" s="165"/>
    </row>
    <row r="859" spans="1:5" x14ac:dyDescent="0.2">
      <c r="A859" s="177">
        <v>854</v>
      </c>
      <c r="B859" s="165"/>
      <c r="C859" s="165"/>
      <c r="D859" s="165"/>
      <c r="E859" s="165"/>
    </row>
    <row r="860" spans="1:5" x14ac:dyDescent="0.2">
      <c r="A860" s="177">
        <v>855</v>
      </c>
      <c r="B860" s="165"/>
      <c r="C860" s="165"/>
      <c r="D860" s="165"/>
      <c r="E860" s="165"/>
    </row>
    <row r="861" spans="1:5" x14ac:dyDescent="0.2">
      <c r="A861" s="177">
        <v>856</v>
      </c>
      <c r="B861" s="165"/>
      <c r="C861" s="165"/>
      <c r="D861" s="165"/>
      <c r="E861" s="165"/>
    </row>
    <row r="862" spans="1:5" x14ac:dyDescent="0.2">
      <c r="A862" s="177">
        <v>857</v>
      </c>
      <c r="B862" s="165"/>
      <c r="C862" s="165"/>
      <c r="D862" s="165"/>
      <c r="E862" s="165"/>
    </row>
    <row r="863" spans="1:5" x14ac:dyDescent="0.2">
      <c r="A863" s="177">
        <v>858</v>
      </c>
      <c r="B863" s="165"/>
      <c r="C863" s="165"/>
      <c r="D863" s="165"/>
      <c r="E863" s="165"/>
    </row>
    <row r="864" spans="1:5" x14ac:dyDescent="0.2">
      <c r="A864" s="177">
        <v>859</v>
      </c>
      <c r="B864" s="165"/>
      <c r="C864" s="165"/>
      <c r="D864" s="165"/>
      <c r="E864" s="165"/>
    </row>
    <row r="865" spans="1:5" x14ac:dyDescent="0.2">
      <c r="A865" s="177">
        <v>860</v>
      </c>
      <c r="B865" s="165"/>
      <c r="C865" s="165"/>
      <c r="D865" s="165"/>
      <c r="E865" s="165"/>
    </row>
    <row r="866" spans="1:5" x14ac:dyDescent="0.2">
      <c r="A866" s="177">
        <v>861</v>
      </c>
      <c r="B866" s="165"/>
      <c r="C866" s="165"/>
      <c r="D866" s="165"/>
      <c r="E866" s="165"/>
    </row>
    <row r="867" spans="1:5" x14ac:dyDescent="0.2">
      <c r="A867" s="177">
        <v>862</v>
      </c>
      <c r="B867" s="165"/>
      <c r="C867" s="165"/>
      <c r="D867" s="165"/>
      <c r="E867" s="165"/>
    </row>
    <row r="868" spans="1:5" x14ac:dyDescent="0.2">
      <c r="A868" s="177">
        <v>863</v>
      </c>
      <c r="B868" s="165"/>
      <c r="C868" s="165"/>
      <c r="D868" s="165"/>
      <c r="E868" s="165"/>
    </row>
    <row r="869" spans="1:5" x14ac:dyDescent="0.2">
      <c r="A869" s="177">
        <v>864</v>
      </c>
      <c r="B869" s="165"/>
      <c r="C869" s="165"/>
      <c r="D869" s="165"/>
      <c r="E869" s="165"/>
    </row>
    <row r="870" spans="1:5" x14ac:dyDescent="0.2">
      <c r="A870" s="177">
        <v>865</v>
      </c>
      <c r="B870" s="165"/>
      <c r="C870" s="165"/>
      <c r="D870" s="165"/>
      <c r="E870" s="165"/>
    </row>
    <row r="871" spans="1:5" x14ac:dyDescent="0.2">
      <c r="A871" s="177">
        <v>866</v>
      </c>
      <c r="B871" s="165"/>
      <c r="C871" s="165"/>
      <c r="D871" s="165"/>
      <c r="E871" s="165"/>
    </row>
    <row r="872" spans="1:5" x14ac:dyDescent="0.2">
      <c r="A872" s="177">
        <v>867</v>
      </c>
      <c r="B872" s="165"/>
      <c r="C872" s="165"/>
      <c r="D872" s="165"/>
      <c r="E872" s="165"/>
    </row>
    <row r="873" spans="1:5" x14ac:dyDescent="0.2">
      <c r="A873" s="177">
        <v>868</v>
      </c>
      <c r="B873" s="165"/>
      <c r="C873" s="165"/>
      <c r="D873" s="165"/>
      <c r="E873" s="165"/>
    </row>
    <row r="874" spans="1:5" x14ac:dyDescent="0.2">
      <c r="A874" s="177">
        <v>869</v>
      </c>
      <c r="B874" s="165"/>
      <c r="C874" s="165"/>
      <c r="D874" s="165"/>
      <c r="E874" s="165"/>
    </row>
    <row r="875" spans="1:5" x14ac:dyDescent="0.2">
      <c r="A875" s="177">
        <v>870</v>
      </c>
      <c r="B875" s="165"/>
      <c r="C875" s="165"/>
      <c r="D875" s="165"/>
      <c r="E875" s="165"/>
    </row>
    <row r="876" spans="1:5" x14ac:dyDescent="0.2">
      <c r="A876" s="177">
        <v>871</v>
      </c>
      <c r="B876" s="165"/>
      <c r="C876" s="165"/>
      <c r="D876" s="165"/>
      <c r="E876" s="165"/>
    </row>
    <row r="877" spans="1:5" x14ac:dyDescent="0.2">
      <c r="A877" s="177">
        <v>872</v>
      </c>
      <c r="B877" s="165"/>
      <c r="C877" s="165"/>
      <c r="D877" s="165"/>
      <c r="E877" s="165"/>
    </row>
    <row r="878" spans="1:5" x14ac:dyDescent="0.2">
      <c r="A878" s="177">
        <v>873</v>
      </c>
      <c r="B878" s="165"/>
      <c r="C878" s="165"/>
      <c r="D878" s="165"/>
      <c r="E878" s="165"/>
    </row>
    <row r="879" spans="1:5" x14ac:dyDescent="0.2">
      <c r="A879" s="177">
        <v>874</v>
      </c>
      <c r="B879" s="165"/>
      <c r="C879" s="165"/>
      <c r="D879" s="165"/>
      <c r="E879" s="165"/>
    </row>
    <row r="880" spans="1:5" x14ac:dyDescent="0.2">
      <c r="A880" s="177">
        <v>875</v>
      </c>
      <c r="B880" s="165"/>
      <c r="C880" s="165"/>
      <c r="D880" s="165"/>
      <c r="E880" s="165"/>
    </row>
    <row r="881" spans="1:5" x14ac:dyDescent="0.2">
      <c r="A881" s="177">
        <v>876</v>
      </c>
      <c r="B881" s="165"/>
      <c r="C881" s="165"/>
      <c r="D881" s="165"/>
      <c r="E881" s="165"/>
    </row>
    <row r="882" spans="1:5" x14ac:dyDescent="0.2">
      <c r="A882" s="177">
        <v>877</v>
      </c>
      <c r="B882" s="165"/>
      <c r="C882" s="165"/>
      <c r="D882" s="165"/>
      <c r="E882" s="165"/>
    </row>
    <row r="883" spans="1:5" x14ac:dyDescent="0.2">
      <c r="A883" s="177">
        <v>878</v>
      </c>
      <c r="B883" s="165"/>
      <c r="C883" s="165"/>
      <c r="D883" s="165"/>
      <c r="E883" s="165"/>
    </row>
    <row r="884" spans="1:5" x14ac:dyDescent="0.2">
      <c r="A884" s="177">
        <v>879</v>
      </c>
      <c r="B884" s="165"/>
      <c r="C884" s="165"/>
      <c r="D884" s="165"/>
      <c r="E884" s="165"/>
    </row>
    <row r="885" spans="1:5" x14ac:dyDescent="0.2">
      <c r="A885" s="177">
        <v>880</v>
      </c>
      <c r="B885" s="165"/>
      <c r="C885" s="165"/>
      <c r="D885" s="165"/>
      <c r="E885" s="165"/>
    </row>
    <row r="886" spans="1:5" x14ac:dyDescent="0.2">
      <c r="A886" s="177">
        <v>881</v>
      </c>
      <c r="B886" s="165"/>
      <c r="C886" s="165"/>
      <c r="D886" s="165"/>
      <c r="E886" s="165"/>
    </row>
    <row r="887" spans="1:5" x14ac:dyDescent="0.2">
      <c r="A887" s="177">
        <v>882</v>
      </c>
      <c r="B887" s="165"/>
      <c r="C887" s="165"/>
      <c r="D887" s="165"/>
      <c r="E887" s="165"/>
    </row>
    <row r="888" spans="1:5" x14ac:dyDescent="0.2">
      <c r="A888" s="177">
        <v>883</v>
      </c>
      <c r="B888" s="165"/>
      <c r="C888" s="165"/>
      <c r="D888" s="165"/>
      <c r="E888" s="165"/>
    </row>
    <row r="889" spans="1:5" x14ac:dyDescent="0.2">
      <c r="A889" s="177">
        <v>884</v>
      </c>
      <c r="B889" s="165"/>
      <c r="C889" s="165"/>
      <c r="D889" s="165"/>
      <c r="E889" s="165"/>
    </row>
    <row r="890" spans="1:5" x14ac:dyDescent="0.2">
      <c r="A890" s="177">
        <v>885</v>
      </c>
      <c r="B890" s="165"/>
      <c r="C890" s="165"/>
      <c r="D890" s="165"/>
      <c r="E890" s="165"/>
    </row>
    <row r="891" spans="1:5" x14ac:dyDescent="0.2">
      <c r="A891" s="177">
        <v>886</v>
      </c>
      <c r="B891" s="165"/>
      <c r="C891" s="165"/>
      <c r="D891" s="165"/>
      <c r="E891" s="165"/>
    </row>
    <row r="892" spans="1:5" x14ac:dyDescent="0.2">
      <c r="A892" s="177">
        <v>887</v>
      </c>
      <c r="B892" s="165"/>
      <c r="C892" s="165"/>
      <c r="D892" s="165"/>
      <c r="E892" s="165"/>
    </row>
    <row r="893" spans="1:5" x14ac:dyDescent="0.2">
      <c r="A893" s="177">
        <v>888</v>
      </c>
      <c r="B893" s="165"/>
      <c r="C893" s="165"/>
      <c r="D893" s="165"/>
      <c r="E893" s="165"/>
    </row>
    <row r="894" spans="1:5" x14ac:dyDescent="0.2">
      <c r="A894" s="177">
        <v>889</v>
      </c>
      <c r="B894" s="165"/>
      <c r="C894" s="165"/>
      <c r="D894" s="165"/>
      <c r="E894" s="165"/>
    </row>
    <row r="895" spans="1:5" x14ac:dyDescent="0.2">
      <c r="A895" s="177">
        <v>890</v>
      </c>
      <c r="B895" s="165"/>
      <c r="C895" s="165"/>
      <c r="D895" s="165"/>
      <c r="E895" s="165"/>
    </row>
    <row r="896" spans="1:5" x14ac:dyDescent="0.2">
      <c r="A896" s="177">
        <v>891</v>
      </c>
      <c r="B896" s="165"/>
      <c r="C896" s="165"/>
      <c r="D896" s="165"/>
      <c r="E896" s="165"/>
    </row>
    <row r="897" spans="1:5" x14ac:dyDescent="0.2">
      <c r="A897" s="177">
        <v>892</v>
      </c>
      <c r="B897" s="165"/>
      <c r="C897" s="165"/>
      <c r="D897" s="165"/>
      <c r="E897" s="165"/>
    </row>
    <row r="898" spans="1:5" x14ac:dyDescent="0.2">
      <c r="A898" s="177">
        <v>893</v>
      </c>
      <c r="B898" s="165"/>
      <c r="C898" s="165"/>
      <c r="D898" s="165"/>
      <c r="E898" s="165"/>
    </row>
    <row r="899" spans="1:5" x14ac:dyDescent="0.2">
      <c r="A899" s="177">
        <v>894</v>
      </c>
      <c r="B899" s="165"/>
      <c r="C899" s="165"/>
      <c r="D899" s="165"/>
      <c r="E899" s="165"/>
    </row>
    <row r="900" spans="1:5" x14ac:dyDescent="0.2">
      <c r="A900" s="177">
        <v>895</v>
      </c>
      <c r="B900" s="165"/>
      <c r="C900" s="165"/>
      <c r="D900" s="165"/>
      <c r="E900" s="165"/>
    </row>
    <row r="901" spans="1:5" x14ac:dyDescent="0.2">
      <c r="A901" s="177">
        <v>896</v>
      </c>
      <c r="B901" s="165"/>
      <c r="C901" s="165"/>
      <c r="D901" s="165"/>
      <c r="E901" s="165"/>
    </row>
    <row r="902" spans="1:5" x14ac:dyDescent="0.2">
      <c r="A902" s="177">
        <v>897</v>
      </c>
      <c r="B902" s="165"/>
      <c r="C902" s="165"/>
      <c r="D902" s="165"/>
      <c r="E902" s="165"/>
    </row>
    <row r="903" spans="1:5" x14ac:dyDescent="0.2">
      <c r="A903" s="177">
        <v>898</v>
      </c>
      <c r="B903" s="165"/>
      <c r="C903" s="165"/>
      <c r="D903" s="165"/>
      <c r="E903" s="165"/>
    </row>
    <row r="904" spans="1:5" x14ac:dyDescent="0.2">
      <c r="A904" s="177">
        <v>899</v>
      </c>
      <c r="B904" s="165"/>
      <c r="C904" s="165"/>
      <c r="D904" s="165"/>
      <c r="E904" s="165"/>
    </row>
    <row r="905" spans="1:5" x14ac:dyDescent="0.2">
      <c r="A905" s="177">
        <v>900</v>
      </c>
      <c r="B905" s="165"/>
      <c r="C905" s="165"/>
      <c r="D905" s="165"/>
      <c r="E905" s="165"/>
    </row>
    <row r="906" spans="1:5" x14ac:dyDescent="0.2">
      <c r="A906" s="177">
        <v>901</v>
      </c>
      <c r="B906" s="165"/>
      <c r="C906" s="165"/>
      <c r="D906" s="165"/>
      <c r="E906" s="165"/>
    </row>
    <row r="907" spans="1:5" x14ac:dyDescent="0.2">
      <c r="A907" s="177">
        <v>902</v>
      </c>
      <c r="B907" s="165"/>
      <c r="C907" s="165"/>
      <c r="D907" s="165"/>
      <c r="E907" s="165"/>
    </row>
    <row r="908" spans="1:5" x14ac:dyDescent="0.2">
      <c r="A908" s="177">
        <v>903</v>
      </c>
      <c r="B908" s="165"/>
      <c r="C908" s="165"/>
      <c r="D908" s="165"/>
      <c r="E908" s="165"/>
    </row>
    <row r="909" spans="1:5" x14ac:dyDescent="0.2">
      <c r="A909" s="177">
        <v>904</v>
      </c>
      <c r="B909" s="165"/>
      <c r="C909" s="165"/>
      <c r="D909" s="165"/>
      <c r="E909" s="165"/>
    </row>
    <row r="910" spans="1:5" x14ac:dyDescent="0.2">
      <c r="A910" s="177">
        <v>905</v>
      </c>
      <c r="B910" s="165"/>
      <c r="C910" s="165"/>
      <c r="D910" s="165"/>
      <c r="E910" s="165"/>
    </row>
    <row r="911" spans="1:5" x14ac:dyDescent="0.2">
      <c r="A911" s="177">
        <v>906</v>
      </c>
      <c r="B911" s="165"/>
      <c r="C911" s="165"/>
      <c r="D911" s="165"/>
      <c r="E911" s="165"/>
    </row>
    <row r="912" spans="1:5" x14ac:dyDescent="0.2">
      <c r="A912" s="177">
        <v>907</v>
      </c>
      <c r="B912" s="165"/>
      <c r="C912" s="165"/>
      <c r="D912" s="165"/>
      <c r="E912" s="165"/>
    </row>
    <row r="913" spans="1:5" x14ac:dyDescent="0.2">
      <c r="A913" s="177">
        <v>908</v>
      </c>
      <c r="B913" s="165"/>
      <c r="C913" s="165"/>
      <c r="D913" s="165"/>
      <c r="E913" s="165"/>
    </row>
    <row r="914" spans="1:5" x14ac:dyDescent="0.2">
      <c r="A914" s="177">
        <v>909</v>
      </c>
      <c r="B914" s="165"/>
      <c r="C914" s="165"/>
      <c r="D914" s="165"/>
      <c r="E914" s="165"/>
    </row>
    <row r="915" spans="1:5" x14ac:dyDescent="0.2">
      <c r="A915" s="177">
        <v>910</v>
      </c>
      <c r="B915" s="165"/>
      <c r="C915" s="165"/>
      <c r="D915" s="165"/>
      <c r="E915" s="165"/>
    </row>
    <row r="916" spans="1:5" x14ac:dyDescent="0.2">
      <c r="A916" s="177">
        <v>911</v>
      </c>
      <c r="B916" s="165"/>
      <c r="C916" s="165"/>
      <c r="D916" s="165"/>
      <c r="E916" s="165"/>
    </row>
    <row r="917" spans="1:5" x14ac:dyDescent="0.2">
      <c r="A917" s="177">
        <v>912</v>
      </c>
      <c r="B917" s="165"/>
      <c r="C917" s="165"/>
      <c r="D917" s="165"/>
      <c r="E917" s="165"/>
    </row>
    <row r="918" spans="1:5" x14ac:dyDescent="0.2">
      <c r="A918" s="177">
        <v>913</v>
      </c>
      <c r="B918" s="165"/>
      <c r="C918" s="165"/>
      <c r="D918" s="165"/>
      <c r="E918" s="165"/>
    </row>
    <row r="919" spans="1:5" x14ac:dyDescent="0.2">
      <c r="A919" s="177">
        <v>914</v>
      </c>
      <c r="B919" s="165"/>
      <c r="C919" s="165"/>
      <c r="D919" s="165"/>
      <c r="E919" s="165"/>
    </row>
    <row r="920" spans="1:5" x14ac:dyDescent="0.2">
      <c r="A920" s="177">
        <v>915</v>
      </c>
      <c r="B920" s="165"/>
      <c r="C920" s="165"/>
      <c r="D920" s="165"/>
      <c r="E920" s="165"/>
    </row>
    <row r="921" spans="1:5" x14ac:dyDescent="0.2">
      <c r="A921" s="177">
        <v>916</v>
      </c>
      <c r="B921" s="165"/>
      <c r="C921" s="165"/>
      <c r="D921" s="165"/>
      <c r="E921" s="165"/>
    </row>
    <row r="922" spans="1:5" x14ac:dyDescent="0.2">
      <c r="A922" s="177">
        <v>917</v>
      </c>
      <c r="B922" s="165"/>
      <c r="C922" s="165"/>
      <c r="D922" s="165"/>
      <c r="E922" s="165"/>
    </row>
    <row r="923" spans="1:5" x14ac:dyDescent="0.2">
      <c r="A923" s="177">
        <v>918</v>
      </c>
      <c r="B923" s="165"/>
      <c r="C923" s="165"/>
      <c r="D923" s="165"/>
      <c r="E923" s="165"/>
    </row>
    <row r="924" spans="1:5" x14ac:dyDescent="0.2">
      <c r="A924" s="177">
        <v>919</v>
      </c>
      <c r="B924" s="165"/>
      <c r="C924" s="165"/>
      <c r="D924" s="165"/>
      <c r="E924" s="165"/>
    </row>
    <row r="925" spans="1:5" x14ac:dyDescent="0.2">
      <c r="A925" s="177">
        <v>920</v>
      </c>
      <c r="B925" s="165"/>
      <c r="C925" s="165"/>
      <c r="D925" s="165"/>
      <c r="E925" s="165"/>
    </row>
    <row r="926" spans="1:5" x14ac:dyDescent="0.2">
      <c r="A926" s="177">
        <v>921</v>
      </c>
      <c r="B926" s="165"/>
      <c r="C926" s="165"/>
      <c r="D926" s="165"/>
      <c r="E926" s="165"/>
    </row>
    <row r="927" spans="1:5" x14ac:dyDescent="0.2">
      <c r="A927" s="177">
        <v>922</v>
      </c>
      <c r="B927" s="165"/>
      <c r="C927" s="165"/>
      <c r="D927" s="165"/>
      <c r="E927" s="165"/>
    </row>
    <row r="928" spans="1:5" x14ac:dyDescent="0.2">
      <c r="A928" s="177">
        <v>923</v>
      </c>
      <c r="B928" s="165"/>
      <c r="C928" s="165"/>
      <c r="D928" s="165"/>
      <c r="E928" s="165"/>
    </row>
    <row r="929" spans="1:5" x14ac:dyDescent="0.2">
      <c r="A929" s="177">
        <v>924</v>
      </c>
      <c r="B929" s="165"/>
      <c r="C929" s="165"/>
      <c r="D929" s="165"/>
      <c r="E929" s="165"/>
    </row>
    <row r="930" spans="1:5" x14ac:dyDescent="0.2">
      <c r="A930" s="177">
        <v>925</v>
      </c>
      <c r="B930" s="165"/>
      <c r="C930" s="165"/>
      <c r="D930" s="165"/>
      <c r="E930" s="165"/>
    </row>
    <row r="931" spans="1:5" x14ac:dyDescent="0.2">
      <c r="A931" s="177">
        <v>926</v>
      </c>
      <c r="B931" s="165"/>
      <c r="C931" s="165"/>
      <c r="D931" s="165"/>
      <c r="E931" s="165"/>
    </row>
    <row r="932" spans="1:5" x14ac:dyDescent="0.2">
      <c r="A932" s="177">
        <v>927</v>
      </c>
      <c r="B932" s="165"/>
      <c r="C932" s="165"/>
      <c r="D932" s="165"/>
      <c r="E932" s="165"/>
    </row>
    <row r="933" spans="1:5" x14ac:dyDescent="0.2">
      <c r="A933" s="177">
        <v>928</v>
      </c>
      <c r="B933" s="165"/>
      <c r="C933" s="165"/>
      <c r="D933" s="165"/>
      <c r="E933" s="165"/>
    </row>
    <row r="934" spans="1:5" x14ac:dyDescent="0.2">
      <c r="A934" s="177">
        <v>929</v>
      </c>
      <c r="B934" s="165"/>
      <c r="C934" s="165"/>
      <c r="D934" s="165"/>
      <c r="E934" s="165"/>
    </row>
    <row r="935" spans="1:5" x14ac:dyDescent="0.2">
      <c r="A935" s="177">
        <v>930</v>
      </c>
      <c r="B935" s="165"/>
      <c r="C935" s="165"/>
      <c r="D935" s="165"/>
      <c r="E935" s="165"/>
    </row>
    <row r="936" spans="1:5" x14ac:dyDescent="0.2">
      <c r="A936" s="177">
        <v>931</v>
      </c>
      <c r="B936" s="165"/>
      <c r="C936" s="165"/>
      <c r="D936" s="165"/>
      <c r="E936" s="165"/>
    </row>
    <row r="937" spans="1:5" x14ac:dyDescent="0.2">
      <c r="A937" s="177">
        <v>932</v>
      </c>
      <c r="B937" s="165"/>
      <c r="C937" s="165"/>
      <c r="D937" s="165"/>
      <c r="E937" s="165"/>
    </row>
    <row r="938" spans="1:5" x14ac:dyDescent="0.2">
      <c r="A938" s="177">
        <v>933</v>
      </c>
      <c r="B938" s="165"/>
      <c r="C938" s="165"/>
      <c r="D938" s="165"/>
      <c r="E938" s="165"/>
    </row>
    <row r="939" spans="1:5" x14ac:dyDescent="0.2">
      <c r="A939" s="177">
        <v>934</v>
      </c>
      <c r="B939" s="165"/>
      <c r="C939" s="165"/>
      <c r="D939" s="165"/>
      <c r="E939" s="165"/>
    </row>
    <row r="940" spans="1:5" x14ac:dyDescent="0.2">
      <c r="A940" s="177">
        <v>935</v>
      </c>
      <c r="B940" s="165"/>
      <c r="C940" s="165"/>
      <c r="D940" s="165"/>
      <c r="E940" s="165"/>
    </row>
    <row r="941" spans="1:5" x14ac:dyDescent="0.2">
      <c r="A941" s="177">
        <v>936</v>
      </c>
      <c r="B941" s="165"/>
      <c r="C941" s="165"/>
      <c r="D941" s="165"/>
      <c r="E941" s="165"/>
    </row>
    <row r="942" spans="1:5" x14ac:dyDescent="0.2">
      <c r="A942" s="177">
        <v>937</v>
      </c>
      <c r="B942" s="165"/>
      <c r="C942" s="165"/>
      <c r="D942" s="165"/>
      <c r="E942" s="165"/>
    </row>
    <row r="943" spans="1:5" x14ac:dyDescent="0.2">
      <c r="A943" s="177">
        <v>938</v>
      </c>
      <c r="B943" s="165"/>
      <c r="C943" s="165"/>
      <c r="D943" s="165"/>
      <c r="E943" s="165"/>
    </row>
    <row r="944" spans="1:5" x14ac:dyDescent="0.2">
      <c r="A944" s="177">
        <v>939</v>
      </c>
      <c r="B944" s="165"/>
      <c r="C944" s="165"/>
      <c r="D944" s="165"/>
      <c r="E944" s="165"/>
    </row>
    <row r="945" spans="1:5" x14ac:dyDescent="0.2">
      <c r="A945" s="177">
        <v>940</v>
      </c>
      <c r="B945" s="165"/>
      <c r="C945" s="165"/>
      <c r="D945" s="165"/>
      <c r="E945" s="165"/>
    </row>
    <row r="946" spans="1:5" x14ac:dyDescent="0.2">
      <c r="A946" s="177">
        <v>941</v>
      </c>
      <c r="B946" s="165"/>
      <c r="C946" s="165"/>
      <c r="D946" s="165"/>
      <c r="E946" s="165"/>
    </row>
    <row r="947" spans="1:5" x14ac:dyDescent="0.2">
      <c r="A947" s="177">
        <v>942</v>
      </c>
      <c r="B947" s="165"/>
      <c r="C947" s="165"/>
      <c r="D947" s="165"/>
      <c r="E947" s="165"/>
    </row>
    <row r="948" spans="1:5" x14ac:dyDescent="0.2">
      <c r="A948" s="177">
        <v>943</v>
      </c>
      <c r="B948" s="165"/>
      <c r="C948" s="165"/>
      <c r="D948" s="165"/>
      <c r="E948" s="165"/>
    </row>
    <row r="949" spans="1:5" x14ac:dyDescent="0.2">
      <c r="A949" s="177">
        <v>944</v>
      </c>
      <c r="B949" s="165"/>
      <c r="C949" s="165"/>
      <c r="D949" s="165"/>
      <c r="E949" s="165"/>
    </row>
    <row r="950" spans="1:5" x14ac:dyDescent="0.2">
      <c r="A950" s="177">
        <v>945</v>
      </c>
      <c r="B950" s="165"/>
      <c r="C950" s="165"/>
      <c r="D950" s="165"/>
      <c r="E950" s="165"/>
    </row>
    <row r="951" spans="1:5" x14ac:dyDescent="0.2">
      <c r="A951" s="177">
        <v>946</v>
      </c>
      <c r="B951" s="165"/>
      <c r="C951" s="165"/>
      <c r="D951" s="165"/>
      <c r="E951" s="165"/>
    </row>
    <row r="952" spans="1:5" x14ac:dyDescent="0.2">
      <c r="A952" s="177">
        <v>947</v>
      </c>
      <c r="B952" s="165"/>
      <c r="C952" s="165"/>
      <c r="D952" s="165"/>
      <c r="E952" s="165"/>
    </row>
    <row r="953" spans="1:5" x14ac:dyDescent="0.2">
      <c r="A953" s="177">
        <v>948</v>
      </c>
      <c r="B953" s="165"/>
      <c r="C953" s="165"/>
      <c r="D953" s="165"/>
      <c r="E953" s="165"/>
    </row>
    <row r="954" spans="1:5" x14ac:dyDescent="0.2">
      <c r="A954" s="177">
        <v>949</v>
      </c>
      <c r="B954" s="165"/>
      <c r="C954" s="165"/>
      <c r="D954" s="165"/>
      <c r="E954" s="165"/>
    </row>
    <row r="955" spans="1:5" x14ac:dyDescent="0.2">
      <c r="A955" s="177">
        <v>950</v>
      </c>
      <c r="B955" s="165"/>
      <c r="C955" s="165"/>
      <c r="D955" s="165"/>
      <c r="E955" s="165"/>
    </row>
    <row r="956" spans="1:5" x14ac:dyDescent="0.2">
      <c r="A956" s="177">
        <v>951</v>
      </c>
      <c r="B956" s="165"/>
      <c r="C956" s="165"/>
      <c r="D956" s="165"/>
      <c r="E956" s="165"/>
    </row>
    <row r="957" spans="1:5" x14ac:dyDescent="0.2">
      <c r="A957" s="177">
        <v>952</v>
      </c>
      <c r="B957" s="165"/>
      <c r="C957" s="165"/>
      <c r="D957" s="165"/>
      <c r="E957" s="165"/>
    </row>
    <row r="958" spans="1:5" x14ac:dyDescent="0.2">
      <c r="A958" s="177">
        <v>953</v>
      </c>
      <c r="B958" s="165"/>
      <c r="C958" s="165"/>
      <c r="D958" s="165"/>
      <c r="E958" s="165"/>
    </row>
    <row r="959" spans="1:5" x14ac:dyDescent="0.2">
      <c r="A959" s="177">
        <v>954</v>
      </c>
      <c r="B959" s="165"/>
      <c r="C959" s="165"/>
      <c r="D959" s="165"/>
      <c r="E959" s="165"/>
    </row>
    <row r="960" spans="1:5" x14ac:dyDescent="0.2">
      <c r="A960" s="177">
        <v>955</v>
      </c>
      <c r="B960" s="165"/>
      <c r="C960" s="165"/>
      <c r="D960" s="165"/>
      <c r="E960" s="165"/>
    </row>
    <row r="961" spans="1:5" x14ac:dyDescent="0.2">
      <c r="A961" s="177">
        <v>956</v>
      </c>
      <c r="B961" s="165"/>
      <c r="C961" s="165"/>
      <c r="D961" s="165"/>
      <c r="E961" s="165"/>
    </row>
    <row r="962" spans="1:5" x14ac:dyDescent="0.2">
      <c r="A962" s="177">
        <v>957</v>
      </c>
      <c r="B962" s="165"/>
      <c r="C962" s="165"/>
      <c r="D962" s="165"/>
      <c r="E962" s="165"/>
    </row>
    <row r="963" spans="1:5" x14ac:dyDescent="0.2">
      <c r="A963" s="177">
        <v>958</v>
      </c>
      <c r="B963" s="165"/>
      <c r="C963" s="165"/>
      <c r="D963" s="165"/>
      <c r="E963" s="165"/>
    </row>
    <row r="964" spans="1:5" x14ac:dyDescent="0.2">
      <c r="A964" s="177">
        <v>959</v>
      </c>
      <c r="B964" s="165"/>
      <c r="C964" s="165"/>
      <c r="D964" s="165"/>
      <c r="E964" s="165"/>
    </row>
    <row r="965" spans="1:5" x14ac:dyDescent="0.2">
      <c r="A965" s="177">
        <v>960</v>
      </c>
      <c r="B965" s="165"/>
      <c r="C965" s="165"/>
      <c r="D965" s="165"/>
      <c r="E965" s="165"/>
    </row>
    <row r="966" spans="1:5" x14ac:dyDescent="0.2">
      <c r="A966" s="177">
        <v>961</v>
      </c>
      <c r="B966" s="165"/>
      <c r="C966" s="165"/>
      <c r="D966" s="165"/>
      <c r="E966" s="165"/>
    </row>
    <row r="967" spans="1:5" x14ac:dyDescent="0.2">
      <c r="A967" s="177">
        <v>962</v>
      </c>
      <c r="B967" s="165"/>
      <c r="C967" s="165"/>
      <c r="D967" s="165"/>
      <c r="E967" s="165"/>
    </row>
    <row r="968" spans="1:5" x14ac:dyDescent="0.2">
      <c r="A968" s="177">
        <v>963</v>
      </c>
      <c r="B968" s="165"/>
      <c r="C968" s="165"/>
      <c r="D968" s="165"/>
      <c r="E968" s="165"/>
    </row>
    <row r="969" spans="1:5" x14ac:dyDescent="0.2">
      <c r="A969" s="177">
        <v>964</v>
      </c>
      <c r="B969" s="165"/>
      <c r="C969" s="165"/>
      <c r="D969" s="165"/>
      <c r="E969" s="165"/>
    </row>
    <row r="970" spans="1:5" x14ac:dyDescent="0.2">
      <c r="A970" s="177">
        <v>965</v>
      </c>
      <c r="B970" s="165"/>
      <c r="C970" s="165"/>
      <c r="D970" s="165"/>
      <c r="E970" s="165"/>
    </row>
    <row r="971" spans="1:5" x14ac:dyDescent="0.2">
      <c r="A971" s="177">
        <v>966</v>
      </c>
      <c r="B971" s="165"/>
      <c r="C971" s="165"/>
      <c r="D971" s="165"/>
      <c r="E971" s="165"/>
    </row>
    <row r="972" spans="1:5" x14ac:dyDescent="0.2">
      <c r="A972" s="177">
        <v>967</v>
      </c>
      <c r="B972" s="165"/>
      <c r="C972" s="165"/>
      <c r="D972" s="165"/>
      <c r="E972" s="165"/>
    </row>
    <row r="973" spans="1:5" x14ac:dyDescent="0.2">
      <c r="A973" s="177">
        <v>968</v>
      </c>
      <c r="B973" s="165"/>
      <c r="C973" s="165"/>
      <c r="D973" s="165"/>
      <c r="E973" s="165"/>
    </row>
    <row r="974" spans="1:5" x14ac:dyDescent="0.2">
      <c r="A974" s="177">
        <v>969</v>
      </c>
      <c r="B974" s="165"/>
      <c r="C974" s="165"/>
      <c r="D974" s="165"/>
      <c r="E974" s="165"/>
    </row>
    <row r="975" spans="1:5" x14ac:dyDescent="0.2">
      <c r="A975" s="177">
        <v>970</v>
      </c>
      <c r="B975" s="165"/>
      <c r="C975" s="165"/>
      <c r="D975" s="165"/>
      <c r="E975" s="165"/>
    </row>
    <row r="976" spans="1:5" x14ac:dyDescent="0.2">
      <c r="A976" s="177">
        <v>971</v>
      </c>
      <c r="B976" s="165"/>
      <c r="C976" s="165"/>
      <c r="D976" s="165"/>
      <c r="E976" s="165"/>
    </row>
    <row r="977" spans="1:5" x14ac:dyDescent="0.2">
      <c r="A977" s="177">
        <v>972</v>
      </c>
      <c r="B977" s="165"/>
      <c r="C977" s="165"/>
      <c r="D977" s="165"/>
      <c r="E977" s="165"/>
    </row>
    <row r="978" spans="1:5" x14ac:dyDescent="0.2">
      <c r="A978" s="177">
        <v>973</v>
      </c>
      <c r="B978" s="165"/>
      <c r="C978" s="165"/>
      <c r="D978" s="165"/>
      <c r="E978" s="165"/>
    </row>
    <row r="979" spans="1:5" x14ac:dyDescent="0.2">
      <c r="A979" s="177">
        <v>974</v>
      </c>
      <c r="B979" s="165"/>
      <c r="C979" s="165"/>
      <c r="D979" s="165"/>
      <c r="E979" s="165"/>
    </row>
    <row r="980" spans="1:5" x14ac:dyDescent="0.2">
      <c r="A980" s="177">
        <v>975</v>
      </c>
      <c r="B980" s="165"/>
      <c r="C980" s="165"/>
      <c r="D980" s="165"/>
      <c r="E980" s="165"/>
    </row>
    <row r="981" spans="1:5" x14ac:dyDescent="0.2">
      <c r="A981" s="177">
        <v>976</v>
      </c>
      <c r="B981" s="165"/>
      <c r="C981" s="165"/>
      <c r="D981" s="165"/>
      <c r="E981" s="165"/>
    </row>
    <row r="982" spans="1:5" x14ac:dyDescent="0.2">
      <c r="A982" s="177">
        <v>977</v>
      </c>
      <c r="B982" s="165"/>
      <c r="C982" s="165"/>
      <c r="D982" s="165"/>
      <c r="E982" s="165"/>
    </row>
    <row r="983" spans="1:5" x14ac:dyDescent="0.2">
      <c r="A983" s="177">
        <v>978</v>
      </c>
      <c r="B983" s="165"/>
      <c r="C983" s="165"/>
      <c r="D983" s="165"/>
      <c r="E983" s="165"/>
    </row>
    <row r="984" spans="1:5" x14ac:dyDescent="0.2">
      <c r="A984" s="177">
        <v>979</v>
      </c>
      <c r="B984" s="165"/>
      <c r="C984" s="165"/>
      <c r="D984" s="165"/>
      <c r="E984" s="165"/>
    </row>
    <row r="985" spans="1:5" x14ac:dyDescent="0.2">
      <c r="A985" s="177">
        <v>980</v>
      </c>
      <c r="B985" s="165"/>
      <c r="C985" s="165"/>
      <c r="D985" s="165"/>
      <c r="E985" s="165"/>
    </row>
    <row r="986" spans="1:5" x14ac:dyDescent="0.2">
      <c r="A986" s="177">
        <v>981</v>
      </c>
      <c r="B986" s="165"/>
      <c r="C986" s="165"/>
      <c r="D986" s="165"/>
      <c r="E986" s="165"/>
    </row>
    <row r="987" spans="1:5" x14ac:dyDescent="0.2">
      <c r="A987" s="177">
        <v>982</v>
      </c>
      <c r="B987" s="165"/>
      <c r="C987" s="165"/>
      <c r="D987" s="165"/>
      <c r="E987" s="165"/>
    </row>
    <row r="988" spans="1:5" x14ac:dyDescent="0.2">
      <c r="A988" s="177">
        <v>983</v>
      </c>
      <c r="B988" s="165"/>
      <c r="C988" s="165"/>
      <c r="D988" s="165"/>
      <c r="E988" s="165"/>
    </row>
    <row r="989" spans="1:5" x14ac:dyDescent="0.2">
      <c r="A989" s="177">
        <v>984</v>
      </c>
      <c r="B989" s="165"/>
      <c r="C989" s="165"/>
      <c r="D989" s="165"/>
      <c r="E989" s="165"/>
    </row>
    <row r="990" spans="1:5" x14ac:dyDescent="0.2">
      <c r="A990" s="177">
        <v>985</v>
      </c>
      <c r="B990" s="165"/>
      <c r="C990" s="165"/>
      <c r="D990" s="165"/>
      <c r="E990" s="165"/>
    </row>
    <row r="991" spans="1:5" x14ac:dyDescent="0.2">
      <c r="A991" s="177">
        <v>986</v>
      </c>
      <c r="B991" s="165"/>
      <c r="C991" s="165"/>
      <c r="D991" s="165"/>
      <c r="E991" s="165"/>
    </row>
    <row r="992" spans="1:5" x14ac:dyDescent="0.2">
      <c r="A992" s="177">
        <v>987</v>
      </c>
      <c r="B992" s="165"/>
      <c r="C992" s="165"/>
      <c r="D992" s="165"/>
      <c r="E992" s="165"/>
    </row>
    <row r="993" spans="1:5" x14ac:dyDescent="0.2">
      <c r="A993" s="177">
        <v>988</v>
      </c>
      <c r="B993" s="165"/>
      <c r="C993" s="165"/>
      <c r="D993" s="165"/>
      <c r="E993" s="165"/>
    </row>
    <row r="994" spans="1:5" x14ac:dyDescent="0.2">
      <c r="A994" s="177">
        <v>989</v>
      </c>
      <c r="B994" s="165"/>
      <c r="C994" s="165"/>
      <c r="D994" s="165"/>
      <c r="E994" s="165"/>
    </row>
    <row r="995" spans="1:5" x14ac:dyDescent="0.2">
      <c r="A995" s="177">
        <v>990</v>
      </c>
      <c r="B995" s="165"/>
      <c r="C995" s="165"/>
      <c r="D995" s="165"/>
      <c r="E995" s="165"/>
    </row>
    <row r="996" spans="1:5" x14ac:dyDescent="0.2">
      <c r="A996" s="177">
        <v>991</v>
      </c>
      <c r="B996" s="165"/>
      <c r="C996" s="165"/>
      <c r="D996" s="165"/>
      <c r="E996" s="165"/>
    </row>
    <row r="997" spans="1:5" x14ac:dyDescent="0.2">
      <c r="A997" s="177">
        <v>992</v>
      </c>
      <c r="B997" s="165"/>
      <c r="C997" s="165"/>
      <c r="D997" s="165"/>
      <c r="E997" s="165"/>
    </row>
    <row r="998" spans="1:5" x14ac:dyDescent="0.2">
      <c r="A998" s="177">
        <v>993</v>
      </c>
      <c r="B998" s="165"/>
      <c r="C998" s="165"/>
      <c r="D998" s="165"/>
      <c r="E998" s="165"/>
    </row>
    <row r="999" spans="1:5" x14ac:dyDescent="0.2">
      <c r="A999" s="177">
        <v>994</v>
      </c>
      <c r="B999" s="165"/>
      <c r="C999" s="165"/>
      <c r="D999" s="165"/>
      <c r="E999" s="165"/>
    </row>
    <row r="1000" spans="1:5" x14ac:dyDescent="0.2">
      <c r="A1000" s="177">
        <v>995</v>
      </c>
      <c r="B1000" s="165"/>
      <c r="C1000" s="165"/>
      <c r="D1000" s="165"/>
      <c r="E1000" s="165"/>
    </row>
    <row r="1001" spans="1:5" x14ac:dyDescent="0.2">
      <c r="A1001" s="177">
        <v>996</v>
      </c>
      <c r="B1001" s="165"/>
      <c r="C1001" s="165"/>
      <c r="D1001" s="165"/>
      <c r="E1001" s="165"/>
    </row>
    <row r="1002" spans="1:5" x14ac:dyDescent="0.2">
      <c r="A1002" s="177">
        <v>997</v>
      </c>
      <c r="B1002" s="165"/>
      <c r="C1002" s="165"/>
      <c r="D1002" s="165"/>
      <c r="E1002" s="165"/>
    </row>
  </sheetData>
  <sheetProtection algorithmName="SHA-512" hashValue="0GSLkKelElzQoPCPf2T2zRd63F1wUGEUFaH5QFHTKBlm/TB46e+SDc54OpfaQoXO8HLVR1uPdVTHP2B2Y5z3NA==" saltValue="RKzwLET9jO5QSnyzIP7bRg==" spinCount="100000" sheet="1" objects="1" scenarios="1"/>
  <mergeCells count="1">
    <mergeCell ref="A1:F1"/>
  </mergeCells>
  <printOptions horizontalCentered="1"/>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F441"/>
  <sheetViews>
    <sheetView workbookViewId="0">
      <selection activeCell="J25" sqref="J25"/>
    </sheetView>
  </sheetViews>
  <sheetFormatPr defaultRowHeight="15" x14ac:dyDescent="0.25"/>
  <cols>
    <col min="1" max="1" width="18.7109375" style="7" bestFit="1" customWidth="1"/>
    <col min="2" max="5" width="9.28515625" style="156" bestFit="1" customWidth="1"/>
    <col min="6" max="16384" width="9.140625" style="156"/>
  </cols>
  <sheetData>
    <row r="1" spans="1:6" ht="39" x14ac:dyDescent="0.25">
      <c r="A1" s="144" t="s">
        <v>7</v>
      </c>
      <c r="B1" s="1" t="s">
        <v>3</v>
      </c>
      <c r="C1" s="1" t="s">
        <v>4</v>
      </c>
      <c r="D1" s="1" t="s">
        <v>5</v>
      </c>
      <c r="E1" s="1" t="s">
        <v>6</v>
      </c>
      <c r="F1" s="2" t="s">
        <v>2</v>
      </c>
    </row>
    <row r="2" spans="1:6" x14ac:dyDescent="0.25">
      <c r="A2" s="145" t="s">
        <v>8</v>
      </c>
      <c r="B2" s="3">
        <v>22185</v>
      </c>
      <c r="C2" s="3">
        <v>34775</v>
      </c>
      <c r="D2" s="3">
        <v>47784</v>
      </c>
      <c r="E2" s="3">
        <v>74220</v>
      </c>
      <c r="F2" s="4">
        <f>C2/E2</f>
        <v>0.46853947722985717</v>
      </c>
    </row>
    <row r="3" spans="1:6" x14ac:dyDescent="0.25">
      <c r="A3" s="145" t="s">
        <v>9</v>
      </c>
      <c r="B3" s="3">
        <v>9485</v>
      </c>
      <c r="C3" s="3">
        <v>17835</v>
      </c>
      <c r="D3" s="3">
        <v>26600</v>
      </c>
      <c r="E3" s="3">
        <v>45395</v>
      </c>
      <c r="F3" s="4">
        <f t="shared" ref="F3:F66" si="0">C3/E3</f>
        <v>0.39288467892939749</v>
      </c>
    </row>
    <row r="4" spans="1:6" x14ac:dyDescent="0.25">
      <c r="A4" s="145" t="s">
        <v>10</v>
      </c>
      <c r="B4" s="3">
        <v>4280</v>
      </c>
      <c r="C4" s="3">
        <v>7665</v>
      </c>
      <c r="D4" s="3">
        <v>9885</v>
      </c>
      <c r="E4" s="3">
        <v>16080</v>
      </c>
      <c r="F4" s="4">
        <f t="shared" si="0"/>
        <v>0.47667910447761191</v>
      </c>
    </row>
    <row r="5" spans="1:6" x14ac:dyDescent="0.25">
      <c r="A5" s="145" t="s">
        <v>11</v>
      </c>
      <c r="B5" s="3">
        <v>2985</v>
      </c>
      <c r="C5" s="3">
        <v>5245</v>
      </c>
      <c r="D5" s="3">
        <v>7910</v>
      </c>
      <c r="E5" s="3">
        <v>12460</v>
      </c>
      <c r="F5" s="4">
        <f t="shared" si="0"/>
        <v>0.4209470304975923</v>
      </c>
    </row>
    <row r="6" spans="1:6" x14ac:dyDescent="0.25">
      <c r="A6" s="145" t="s">
        <v>12</v>
      </c>
      <c r="B6" s="3">
        <v>29360</v>
      </c>
      <c r="C6" s="3">
        <v>50715</v>
      </c>
      <c r="D6" s="3">
        <v>76690</v>
      </c>
      <c r="E6" s="3">
        <v>123115</v>
      </c>
      <c r="F6" s="4">
        <f t="shared" si="0"/>
        <v>0.41193193355805546</v>
      </c>
    </row>
    <row r="7" spans="1:6" x14ac:dyDescent="0.25">
      <c r="A7" s="145" t="s">
        <v>13</v>
      </c>
      <c r="B7" s="3">
        <v>21815</v>
      </c>
      <c r="C7" s="3">
        <v>36780</v>
      </c>
      <c r="D7" s="3">
        <v>54000</v>
      </c>
      <c r="E7" s="3">
        <v>99140</v>
      </c>
      <c r="F7" s="4">
        <f t="shared" si="0"/>
        <v>0.3709905184587452</v>
      </c>
    </row>
    <row r="8" spans="1:6" x14ac:dyDescent="0.25">
      <c r="A8" s="145" t="s">
        <v>14</v>
      </c>
      <c r="B8" s="3">
        <v>10885</v>
      </c>
      <c r="C8" s="3">
        <v>18290</v>
      </c>
      <c r="D8" s="3">
        <v>25420</v>
      </c>
      <c r="E8" s="3">
        <v>39645</v>
      </c>
      <c r="F8" s="4">
        <f t="shared" si="0"/>
        <v>0.46134443183251356</v>
      </c>
    </row>
    <row r="9" spans="1:6" x14ac:dyDescent="0.25">
      <c r="A9" s="145" t="s">
        <v>15</v>
      </c>
      <c r="B9" s="3">
        <v>4470</v>
      </c>
      <c r="C9" s="3">
        <v>7430</v>
      </c>
      <c r="D9" s="3">
        <v>10260</v>
      </c>
      <c r="E9" s="3">
        <v>13605</v>
      </c>
      <c r="F9" s="4">
        <f t="shared" si="0"/>
        <v>0.5461227489893421</v>
      </c>
    </row>
    <row r="10" spans="1:6" x14ac:dyDescent="0.25">
      <c r="A10" s="145" t="s">
        <v>16</v>
      </c>
      <c r="B10" s="3">
        <v>6255</v>
      </c>
      <c r="C10" s="3">
        <v>11375</v>
      </c>
      <c r="D10" s="3">
        <v>16410</v>
      </c>
      <c r="E10" s="3">
        <v>27395</v>
      </c>
      <c r="F10" s="4">
        <f t="shared" si="0"/>
        <v>0.4152217557948531</v>
      </c>
    </row>
    <row r="11" spans="1:6" x14ac:dyDescent="0.25">
      <c r="A11" s="145" t="s">
        <v>17</v>
      </c>
      <c r="B11" s="3">
        <v>16484</v>
      </c>
      <c r="C11" s="3">
        <v>27110</v>
      </c>
      <c r="D11" s="3">
        <v>37945</v>
      </c>
      <c r="E11" s="3">
        <v>55245</v>
      </c>
      <c r="F11" s="4">
        <f t="shared" si="0"/>
        <v>0.49072314236582498</v>
      </c>
    </row>
    <row r="12" spans="1:6" x14ac:dyDescent="0.25">
      <c r="A12" s="145" t="s">
        <v>18</v>
      </c>
      <c r="B12" s="3">
        <v>10975</v>
      </c>
      <c r="C12" s="3">
        <v>17715</v>
      </c>
      <c r="D12" s="3">
        <v>25950</v>
      </c>
      <c r="E12" s="3">
        <v>39100</v>
      </c>
      <c r="F12" s="4">
        <f t="shared" si="0"/>
        <v>0.45306905370843992</v>
      </c>
    </row>
    <row r="13" spans="1:6" x14ac:dyDescent="0.25">
      <c r="A13" s="145" t="s">
        <v>19</v>
      </c>
      <c r="B13" s="3">
        <v>4705</v>
      </c>
      <c r="C13" s="3">
        <v>6905</v>
      </c>
      <c r="D13" s="3">
        <v>9765</v>
      </c>
      <c r="E13" s="3">
        <v>16125</v>
      </c>
      <c r="F13" s="4">
        <f t="shared" si="0"/>
        <v>0.42821705426356588</v>
      </c>
    </row>
    <row r="14" spans="1:6" x14ac:dyDescent="0.25">
      <c r="A14" s="145" t="s">
        <v>20</v>
      </c>
      <c r="B14" s="3">
        <v>7725</v>
      </c>
      <c r="C14" s="3">
        <v>12610</v>
      </c>
      <c r="D14" s="3">
        <v>18445</v>
      </c>
      <c r="E14" s="3">
        <v>30495</v>
      </c>
      <c r="F14" s="4">
        <f t="shared" si="0"/>
        <v>0.41351041154287588</v>
      </c>
    </row>
    <row r="15" spans="1:6" x14ac:dyDescent="0.25">
      <c r="A15" s="145" t="s">
        <v>21</v>
      </c>
      <c r="B15" s="3">
        <v>2340</v>
      </c>
      <c r="C15" s="3">
        <v>3920</v>
      </c>
      <c r="D15" s="3">
        <v>5280</v>
      </c>
      <c r="E15" s="3">
        <v>7675</v>
      </c>
      <c r="F15" s="4">
        <f t="shared" si="0"/>
        <v>0.5107491856677524</v>
      </c>
    </row>
    <row r="16" spans="1:6" x14ac:dyDescent="0.25">
      <c r="A16" s="145" t="s">
        <v>22</v>
      </c>
      <c r="B16" s="3">
        <v>10944</v>
      </c>
      <c r="C16" s="3">
        <v>16264</v>
      </c>
      <c r="D16" s="3">
        <v>22454</v>
      </c>
      <c r="E16" s="3">
        <v>34985</v>
      </c>
      <c r="F16" s="4">
        <f t="shared" si="0"/>
        <v>0.46488495069315422</v>
      </c>
    </row>
    <row r="17" spans="1:6" x14ac:dyDescent="0.25">
      <c r="A17" s="145" t="s">
        <v>23</v>
      </c>
      <c r="B17" s="3">
        <v>11510</v>
      </c>
      <c r="C17" s="3">
        <v>20345</v>
      </c>
      <c r="D17" s="3">
        <v>31000</v>
      </c>
      <c r="E17" s="3">
        <v>52715</v>
      </c>
      <c r="F17" s="4">
        <f t="shared" si="0"/>
        <v>0.38594327990135635</v>
      </c>
    </row>
    <row r="18" spans="1:6" x14ac:dyDescent="0.25">
      <c r="A18" s="145" t="s">
        <v>24</v>
      </c>
      <c r="B18" s="3">
        <v>3485</v>
      </c>
      <c r="C18" s="3">
        <v>6340</v>
      </c>
      <c r="D18" s="3">
        <v>9220</v>
      </c>
      <c r="E18" s="3">
        <v>14390</v>
      </c>
      <c r="F18" s="4">
        <f t="shared" si="0"/>
        <v>0.44058373870743572</v>
      </c>
    </row>
    <row r="19" spans="1:6" x14ac:dyDescent="0.25">
      <c r="A19" s="145" t="s">
        <v>25</v>
      </c>
      <c r="B19" s="3">
        <v>11720</v>
      </c>
      <c r="C19" s="3">
        <v>21735</v>
      </c>
      <c r="D19" s="3">
        <v>34020</v>
      </c>
      <c r="E19" s="3">
        <v>56695</v>
      </c>
      <c r="F19" s="4">
        <f t="shared" si="0"/>
        <v>0.38336713995943206</v>
      </c>
    </row>
    <row r="20" spans="1:6" x14ac:dyDescent="0.25">
      <c r="A20" s="145" t="s">
        <v>26</v>
      </c>
      <c r="B20" s="3">
        <v>198094</v>
      </c>
      <c r="C20" s="3">
        <v>318835</v>
      </c>
      <c r="D20" s="3">
        <v>435970</v>
      </c>
      <c r="E20" s="3">
        <v>635955</v>
      </c>
      <c r="F20" s="4">
        <f t="shared" si="0"/>
        <v>0.50134836584349518</v>
      </c>
    </row>
    <row r="21" spans="1:6" x14ac:dyDescent="0.25">
      <c r="A21" s="145" t="s">
        <v>27</v>
      </c>
      <c r="B21" s="3">
        <v>2740</v>
      </c>
      <c r="C21" s="3">
        <v>4520</v>
      </c>
      <c r="D21" s="3">
        <v>6650</v>
      </c>
      <c r="E21" s="3">
        <v>11470</v>
      </c>
      <c r="F21" s="4">
        <f t="shared" si="0"/>
        <v>0.39407149084568438</v>
      </c>
    </row>
    <row r="22" spans="1:6" x14ac:dyDescent="0.25">
      <c r="A22" s="145" t="s">
        <v>28</v>
      </c>
      <c r="B22" s="3">
        <v>4405</v>
      </c>
      <c r="C22" s="3">
        <v>7475</v>
      </c>
      <c r="D22" s="3">
        <v>10885</v>
      </c>
      <c r="E22" s="3">
        <v>18695</v>
      </c>
      <c r="F22" s="4">
        <f t="shared" si="0"/>
        <v>0.39983952928590533</v>
      </c>
    </row>
    <row r="23" spans="1:6" x14ac:dyDescent="0.25">
      <c r="A23" s="145" t="s">
        <v>29</v>
      </c>
      <c r="B23" s="3">
        <v>15175</v>
      </c>
      <c r="C23" s="3">
        <v>25105</v>
      </c>
      <c r="D23" s="3">
        <v>34020</v>
      </c>
      <c r="E23" s="3">
        <v>49825</v>
      </c>
      <c r="F23" s="4">
        <f t="shared" si="0"/>
        <v>0.50386352232814857</v>
      </c>
    </row>
    <row r="24" spans="1:6" x14ac:dyDescent="0.25">
      <c r="A24" s="145" t="s">
        <v>30</v>
      </c>
      <c r="B24" s="3">
        <v>9430</v>
      </c>
      <c r="C24" s="3">
        <v>14970</v>
      </c>
      <c r="D24" s="3">
        <v>20755</v>
      </c>
      <c r="E24" s="3">
        <v>37490</v>
      </c>
      <c r="F24" s="4">
        <f t="shared" si="0"/>
        <v>0.39930648172846095</v>
      </c>
    </row>
    <row r="25" spans="1:6" x14ac:dyDescent="0.25">
      <c r="A25" s="145" t="s">
        <v>31</v>
      </c>
      <c r="B25" s="3">
        <v>8148</v>
      </c>
      <c r="C25" s="3">
        <v>13305</v>
      </c>
      <c r="D25" s="3">
        <v>20250</v>
      </c>
      <c r="E25" s="3">
        <v>38345</v>
      </c>
      <c r="F25" s="4">
        <f t="shared" si="0"/>
        <v>0.34698135350110837</v>
      </c>
    </row>
    <row r="26" spans="1:6" x14ac:dyDescent="0.25">
      <c r="A26" s="145" t="s">
        <v>32</v>
      </c>
      <c r="B26" s="3">
        <v>5260</v>
      </c>
      <c r="C26" s="3">
        <v>8970</v>
      </c>
      <c r="D26" s="3">
        <v>13020</v>
      </c>
      <c r="E26" s="3">
        <v>17770</v>
      </c>
      <c r="F26" s="4">
        <f t="shared" si="0"/>
        <v>0.50478334271243674</v>
      </c>
    </row>
    <row r="27" spans="1:6" x14ac:dyDescent="0.25">
      <c r="A27" s="145" t="s">
        <v>33</v>
      </c>
      <c r="B27" s="3">
        <v>8175</v>
      </c>
      <c r="C27" s="3">
        <v>14679</v>
      </c>
      <c r="D27" s="3">
        <v>23039</v>
      </c>
      <c r="E27" s="3">
        <v>39170</v>
      </c>
      <c r="F27" s="4">
        <f t="shared" si="0"/>
        <v>0.37475108501404136</v>
      </c>
    </row>
    <row r="28" spans="1:6" x14ac:dyDescent="0.25">
      <c r="A28" s="145" t="s">
        <v>34</v>
      </c>
      <c r="B28" s="3">
        <v>10840</v>
      </c>
      <c r="C28" s="3">
        <v>19225</v>
      </c>
      <c r="D28" s="3">
        <v>28315</v>
      </c>
      <c r="E28" s="3">
        <v>48430</v>
      </c>
      <c r="F28" s="4">
        <f t="shared" si="0"/>
        <v>0.3969646913070411</v>
      </c>
    </row>
    <row r="29" spans="1:6" x14ac:dyDescent="0.25">
      <c r="A29" s="145" t="s">
        <v>35</v>
      </c>
      <c r="B29" s="3">
        <v>5790</v>
      </c>
      <c r="C29" s="3">
        <v>10500</v>
      </c>
      <c r="D29" s="3">
        <v>16585</v>
      </c>
      <c r="E29" s="3">
        <v>28170</v>
      </c>
      <c r="F29" s="4">
        <f t="shared" si="0"/>
        <v>0.37273695420660274</v>
      </c>
    </row>
    <row r="30" spans="1:6" x14ac:dyDescent="0.25">
      <c r="A30" s="145" t="s">
        <v>36</v>
      </c>
      <c r="B30" s="3">
        <v>5025</v>
      </c>
      <c r="C30" s="3">
        <v>9300</v>
      </c>
      <c r="D30" s="3">
        <v>14175</v>
      </c>
      <c r="E30" s="3">
        <v>22585</v>
      </c>
      <c r="F30" s="4">
        <f t="shared" si="0"/>
        <v>0.41177772858091655</v>
      </c>
    </row>
    <row r="31" spans="1:6" x14ac:dyDescent="0.25">
      <c r="A31" s="145" t="s">
        <v>37</v>
      </c>
      <c r="B31" s="3">
        <v>16438</v>
      </c>
      <c r="C31" s="3">
        <v>28149</v>
      </c>
      <c r="D31" s="3">
        <v>40624</v>
      </c>
      <c r="E31" s="3">
        <v>66665</v>
      </c>
      <c r="F31" s="4">
        <f t="shared" si="0"/>
        <v>0.42224555613890347</v>
      </c>
    </row>
    <row r="32" spans="1:6" x14ac:dyDescent="0.25">
      <c r="A32" s="145" t="s">
        <v>38</v>
      </c>
      <c r="B32" s="3">
        <v>4225</v>
      </c>
      <c r="C32" s="3">
        <v>6895</v>
      </c>
      <c r="D32" s="3">
        <v>9310</v>
      </c>
      <c r="E32" s="3">
        <v>13335</v>
      </c>
      <c r="F32" s="4">
        <f t="shared" si="0"/>
        <v>0.51706036745406825</v>
      </c>
    </row>
    <row r="33" spans="1:6" x14ac:dyDescent="0.25">
      <c r="A33" s="145" t="s">
        <v>39</v>
      </c>
      <c r="B33" s="3">
        <v>15425</v>
      </c>
      <c r="C33" s="3">
        <v>24980</v>
      </c>
      <c r="D33" s="3">
        <v>34815</v>
      </c>
      <c r="E33" s="3">
        <v>62130</v>
      </c>
      <c r="F33" s="4">
        <f t="shared" si="0"/>
        <v>0.40206019636246582</v>
      </c>
    </row>
    <row r="34" spans="1:6" x14ac:dyDescent="0.25">
      <c r="A34" s="145" t="s">
        <v>40</v>
      </c>
      <c r="B34" s="3">
        <v>76925</v>
      </c>
      <c r="C34" s="3">
        <v>129915</v>
      </c>
      <c r="D34" s="3">
        <v>188420</v>
      </c>
      <c r="E34" s="3">
        <v>337530</v>
      </c>
      <c r="F34" s="4">
        <f t="shared" si="0"/>
        <v>0.38489912007821525</v>
      </c>
    </row>
    <row r="35" spans="1:6" x14ac:dyDescent="0.25">
      <c r="A35" s="145" t="s">
        <v>41</v>
      </c>
      <c r="B35" s="3">
        <v>2144</v>
      </c>
      <c r="C35" s="3">
        <v>3464</v>
      </c>
      <c r="D35" s="3">
        <v>4809</v>
      </c>
      <c r="E35" s="3">
        <v>6465</v>
      </c>
      <c r="F35" s="4">
        <f t="shared" si="0"/>
        <v>0.53580819798917245</v>
      </c>
    </row>
    <row r="36" spans="1:6" x14ac:dyDescent="0.25">
      <c r="A36" s="145" t="s">
        <v>42</v>
      </c>
      <c r="B36" s="3">
        <v>6540</v>
      </c>
      <c r="C36" s="3">
        <v>10455</v>
      </c>
      <c r="D36" s="3">
        <v>14805</v>
      </c>
      <c r="E36" s="3">
        <v>22590</v>
      </c>
      <c r="F36" s="4">
        <f t="shared" si="0"/>
        <v>0.46281540504648072</v>
      </c>
    </row>
    <row r="37" spans="1:6" x14ac:dyDescent="0.25">
      <c r="A37" s="145" t="s">
        <v>43</v>
      </c>
      <c r="B37" s="3">
        <v>6959</v>
      </c>
      <c r="C37" s="3">
        <v>11169</v>
      </c>
      <c r="D37" s="3">
        <v>15135</v>
      </c>
      <c r="E37" s="3">
        <v>25455</v>
      </c>
      <c r="F37" s="4">
        <f t="shared" si="0"/>
        <v>0.43877430760164998</v>
      </c>
    </row>
    <row r="38" spans="1:6" x14ac:dyDescent="0.25">
      <c r="A38" s="145" t="s">
        <v>44</v>
      </c>
      <c r="B38" s="3">
        <v>13800</v>
      </c>
      <c r="C38" s="3">
        <v>24390</v>
      </c>
      <c r="D38" s="3">
        <v>35665</v>
      </c>
      <c r="E38" s="3">
        <v>56030</v>
      </c>
      <c r="F38" s="4">
        <f t="shared" si="0"/>
        <v>0.43530251650901303</v>
      </c>
    </row>
    <row r="39" spans="1:6" x14ac:dyDescent="0.25">
      <c r="A39" s="145" t="s">
        <v>45</v>
      </c>
      <c r="B39" s="3">
        <v>4555</v>
      </c>
      <c r="C39" s="3">
        <v>7725</v>
      </c>
      <c r="D39" s="3">
        <v>11430</v>
      </c>
      <c r="E39" s="3">
        <v>18015</v>
      </c>
      <c r="F39" s="4">
        <f t="shared" si="0"/>
        <v>0.42880932556203166</v>
      </c>
    </row>
    <row r="40" spans="1:6" x14ac:dyDescent="0.25">
      <c r="A40" s="145" t="s">
        <v>46</v>
      </c>
      <c r="B40" s="3">
        <v>6435</v>
      </c>
      <c r="C40" s="3">
        <v>11085</v>
      </c>
      <c r="D40" s="3">
        <v>16745</v>
      </c>
      <c r="E40" s="3">
        <v>27735</v>
      </c>
      <c r="F40" s="4">
        <f t="shared" si="0"/>
        <v>0.39967550027041643</v>
      </c>
    </row>
    <row r="41" spans="1:6" x14ac:dyDescent="0.25">
      <c r="A41" s="145" t="s">
        <v>47</v>
      </c>
      <c r="B41" s="3">
        <v>6985</v>
      </c>
      <c r="C41" s="3">
        <v>12410</v>
      </c>
      <c r="D41" s="3">
        <v>19025</v>
      </c>
      <c r="E41" s="3">
        <v>31750</v>
      </c>
      <c r="F41" s="4">
        <f t="shared" si="0"/>
        <v>0.39086614173228346</v>
      </c>
    </row>
    <row r="42" spans="1:6" x14ac:dyDescent="0.25">
      <c r="A42" s="145" t="s">
        <v>48</v>
      </c>
      <c r="B42" s="3">
        <v>5125</v>
      </c>
      <c r="C42" s="3">
        <v>9570</v>
      </c>
      <c r="D42" s="3">
        <v>14165</v>
      </c>
      <c r="E42" s="3">
        <v>22700</v>
      </c>
      <c r="F42" s="4">
        <f t="shared" si="0"/>
        <v>0.42158590308370042</v>
      </c>
    </row>
    <row r="43" spans="1:6" x14ac:dyDescent="0.25">
      <c r="A43" s="145" t="s">
        <v>49</v>
      </c>
      <c r="B43" s="3">
        <v>1879</v>
      </c>
      <c r="C43" s="3">
        <v>3310</v>
      </c>
      <c r="D43" s="3">
        <v>5034</v>
      </c>
      <c r="E43" s="3">
        <v>8070</v>
      </c>
      <c r="F43" s="4">
        <f t="shared" si="0"/>
        <v>0.41016109045848825</v>
      </c>
    </row>
    <row r="44" spans="1:6" x14ac:dyDescent="0.25">
      <c r="A44" s="145" t="s">
        <v>50</v>
      </c>
      <c r="B44" s="3">
        <v>3785</v>
      </c>
      <c r="C44" s="3">
        <v>6725</v>
      </c>
      <c r="D44" s="3">
        <v>10415</v>
      </c>
      <c r="E44" s="3">
        <v>18020</v>
      </c>
      <c r="F44" s="4">
        <f t="shared" si="0"/>
        <v>0.373196448390677</v>
      </c>
    </row>
    <row r="45" spans="1:6" x14ac:dyDescent="0.25">
      <c r="A45" s="145" t="s">
        <v>51</v>
      </c>
      <c r="B45" s="3">
        <v>3750</v>
      </c>
      <c r="C45" s="3">
        <v>5670</v>
      </c>
      <c r="D45" s="3">
        <v>7640</v>
      </c>
      <c r="E45" s="3">
        <v>11265</v>
      </c>
      <c r="F45" s="4">
        <f t="shared" si="0"/>
        <v>0.50332889480692411</v>
      </c>
    </row>
    <row r="46" spans="1:6" x14ac:dyDescent="0.25">
      <c r="A46" s="145" t="s">
        <v>52</v>
      </c>
      <c r="B46" s="3">
        <v>9675</v>
      </c>
      <c r="C46" s="3">
        <v>16750</v>
      </c>
      <c r="D46" s="3">
        <v>27760</v>
      </c>
      <c r="E46" s="3">
        <v>50810</v>
      </c>
      <c r="F46" s="4">
        <f t="shared" si="0"/>
        <v>0.32965951584333791</v>
      </c>
    </row>
    <row r="47" spans="1:6" x14ac:dyDescent="0.25">
      <c r="A47" s="145" t="s">
        <v>53</v>
      </c>
      <c r="B47" s="3">
        <v>4815</v>
      </c>
      <c r="C47" s="3">
        <v>7260</v>
      </c>
      <c r="D47" s="3">
        <v>9830</v>
      </c>
      <c r="E47" s="3">
        <v>16080</v>
      </c>
      <c r="F47" s="4">
        <f t="shared" si="0"/>
        <v>0.45149253731343286</v>
      </c>
    </row>
    <row r="48" spans="1:6" x14ac:dyDescent="0.25">
      <c r="A48" s="145" t="s">
        <v>54</v>
      </c>
      <c r="B48" s="3">
        <v>108375</v>
      </c>
      <c r="C48" s="3">
        <v>175975</v>
      </c>
      <c r="D48" s="3">
        <v>254625</v>
      </c>
      <c r="E48" s="3">
        <v>432500</v>
      </c>
      <c r="F48" s="4">
        <f t="shared" si="0"/>
        <v>0.40687861271676301</v>
      </c>
    </row>
    <row r="49" spans="1:6" x14ac:dyDescent="0.25">
      <c r="A49" s="145" t="s">
        <v>55</v>
      </c>
      <c r="B49" s="3">
        <v>1630</v>
      </c>
      <c r="C49" s="3">
        <v>2380</v>
      </c>
      <c r="D49" s="3">
        <v>3285</v>
      </c>
      <c r="E49" s="3">
        <v>4975</v>
      </c>
      <c r="F49" s="4">
        <f t="shared" si="0"/>
        <v>0.47839195979899496</v>
      </c>
    </row>
    <row r="50" spans="1:6" x14ac:dyDescent="0.25">
      <c r="A50" s="145" t="s">
        <v>56</v>
      </c>
      <c r="B50" s="3">
        <v>8010</v>
      </c>
      <c r="C50" s="3">
        <v>12655</v>
      </c>
      <c r="D50" s="3">
        <v>16660</v>
      </c>
      <c r="E50" s="3">
        <v>24540</v>
      </c>
      <c r="F50" s="4">
        <f t="shared" si="0"/>
        <v>0.51568867155664222</v>
      </c>
    </row>
    <row r="51" spans="1:6" x14ac:dyDescent="0.25">
      <c r="A51" s="145" t="s">
        <v>57</v>
      </c>
      <c r="B51" s="3">
        <v>9815</v>
      </c>
      <c r="C51" s="3">
        <v>17149</v>
      </c>
      <c r="D51" s="3">
        <v>24370</v>
      </c>
      <c r="E51" s="3">
        <v>41760</v>
      </c>
      <c r="F51" s="4">
        <f t="shared" si="0"/>
        <v>0.41065613026819925</v>
      </c>
    </row>
    <row r="52" spans="1:6" x14ac:dyDescent="0.25">
      <c r="A52" s="145" t="s">
        <v>58</v>
      </c>
      <c r="B52" s="3">
        <v>2815</v>
      </c>
      <c r="C52" s="3">
        <v>5000</v>
      </c>
      <c r="D52" s="3">
        <v>7215</v>
      </c>
      <c r="E52" s="3">
        <v>11655</v>
      </c>
      <c r="F52" s="4">
        <f t="shared" si="0"/>
        <v>0.42900042900042901</v>
      </c>
    </row>
    <row r="53" spans="1:6" x14ac:dyDescent="0.25">
      <c r="A53" s="145" t="s">
        <v>59</v>
      </c>
      <c r="B53" s="3">
        <v>6295</v>
      </c>
      <c r="C53" s="3">
        <v>13070</v>
      </c>
      <c r="D53" s="3">
        <v>19345</v>
      </c>
      <c r="E53" s="3">
        <v>33150</v>
      </c>
      <c r="F53" s="4">
        <f t="shared" si="0"/>
        <v>0.39426847662141778</v>
      </c>
    </row>
    <row r="54" spans="1:6" x14ac:dyDescent="0.25">
      <c r="A54" s="145" t="s">
        <v>60</v>
      </c>
      <c r="B54" s="3">
        <v>12095</v>
      </c>
      <c r="C54" s="3">
        <v>20710</v>
      </c>
      <c r="D54" s="3">
        <v>31100</v>
      </c>
      <c r="E54" s="3">
        <v>49765</v>
      </c>
      <c r="F54" s="4">
        <f t="shared" si="0"/>
        <v>0.41615593288455743</v>
      </c>
    </row>
    <row r="55" spans="1:6" x14ac:dyDescent="0.25">
      <c r="A55" s="145" t="s">
        <v>63</v>
      </c>
      <c r="B55" s="3">
        <v>5040</v>
      </c>
      <c r="C55" s="3">
        <v>9505</v>
      </c>
      <c r="D55" s="3">
        <v>13830</v>
      </c>
      <c r="E55" s="3">
        <v>22430</v>
      </c>
      <c r="F55" s="4">
        <f t="shared" si="0"/>
        <v>0.42376281765492646</v>
      </c>
    </row>
    <row r="56" spans="1:6" x14ac:dyDescent="0.25">
      <c r="A56" s="145" t="s">
        <v>64</v>
      </c>
      <c r="B56" s="3">
        <v>22909</v>
      </c>
      <c r="C56" s="3">
        <v>37734</v>
      </c>
      <c r="D56" s="3">
        <v>54569</v>
      </c>
      <c r="E56" s="3">
        <v>94285</v>
      </c>
      <c r="F56" s="4">
        <f t="shared" si="0"/>
        <v>0.40021212281911228</v>
      </c>
    </row>
    <row r="57" spans="1:6" x14ac:dyDescent="0.25">
      <c r="A57" s="145" t="s">
        <v>65</v>
      </c>
      <c r="B57" s="3">
        <v>7210</v>
      </c>
      <c r="C57" s="3">
        <v>12360</v>
      </c>
      <c r="D57" s="3">
        <v>17820</v>
      </c>
      <c r="E57" s="3">
        <v>28025</v>
      </c>
      <c r="F57" s="4">
        <f t="shared" si="0"/>
        <v>0.44103479036574489</v>
      </c>
    </row>
    <row r="58" spans="1:6" x14ac:dyDescent="0.25">
      <c r="A58" s="145" t="s">
        <v>66</v>
      </c>
      <c r="B58" s="3">
        <v>6415</v>
      </c>
      <c r="C58" s="3">
        <v>11785</v>
      </c>
      <c r="D58" s="3">
        <v>17420</v>
      </c>
      <c r="E58" s="3">
        <v>30740</v>
      </c>
      <c r="F58" s="4">
        <f t="shared" si="0"/>
        <v>0.38337670787247885</v>
      </c>
    </row>
    <row r="59" spans="1:6" x14ac:dyDescent="0.25">
      <c r="A59" s="145" t="s">
        <v>67</v>
      </c>
      <c r="B59" s="3">
        <v>18020</v>
      </c>
      <c r="C59" s="3">
        <v>31190</v>
      </c>
      <c r="D59" s="3">
        <v>49775</v>
      </c>
      <c r="E59" s="3">
        <v>82895</v>
      </c>
      <c r="F59" s="4">
        <f t="shared" si="0"/>
        <v>0.37625912298691117</v>
      </c>
    </row>
    <row r="60" spans="1:6" x14ac:dyDescent="0.25">
      <c r="A60" s="145" t="s">
        <v>61</v>
      </c>
      <c r="B60" s="3">
        <v>12425</v>
      </c>
      <c r="C60" s="3">
        <v>20310</v>
      </c>
      <c r="D60" s="3">
        <v>29945</v>
      </c>
      <c r="E60" s="3">
        <v>51445</v>
      </c>
      <c r="F60" s="4">
        <f t="shared" si="0"/>
        <v>0.39479055301778598</v>
      </c>
    </row>
    <row r="61" spans="1:6" x14ac:dyDescent="0.25">
      <c r="A61" s="145" t="s">
        <v>62</v>
      </c>
      <c r="B61" s="3">
        <v>6165</v>
      </c>
      <c r="C61" s="3">
        <v>12040</v>
      </c>
      <c r="D61" s="3">
        <v>16765</v>
      </c>
      <c r="E61" s="3">
        <v>25770</v>
      </c>
      <c r="F61" s="4">
        <f t="shared" si="0"/>
        <v>0.46720993403181993</v>
      </c>
    </row>
    <row r="62" spans="1:6" x14ac:dyDescent="0.25">
      <c r="A62" s="145" t="s">
        <v>68</v>
      </c>
      <c r="B62" s="3">
        <v>2530</v>
      </c>
      <c r="C62" s="3">
        <v>5240</v>
      </c>
      <c r="D62" s="3">
        <v>7050</v>
      </c>
      <c r="E62" s="3">
        <v>11580</v>
      </c>
      <c r="F62" s="4">
        <f t="shared" si="0"/>
        <v>0.4525043177892919</v>
      </c>
    </row>
    <row r="63" spans="1:6" x14ac:dyDescent="0.25">
      <c r="A63" s="145" t="s">
        <v>69</v>
      </c>
      <c r="B63" s="3">
        <v>10725</v>
      </c>
      <c r="C63" s="3">
        <v>19415</v>
      </c>
      <c r="D63" s="3">
        <v>27780</v>
      </c>
      <c r="E63" s="3">
        <v>44745</v>
      </c>
      <c r="F63" s="4">
        <f t="shared" si="0"/>
        <v>0.43390322941110737</v>
      </c>
    </row>
    <row r="64" spans="1:6" x14ac:dyDescent="0.25">
      <c r="A64" s="145" t="s">
        <v>70</v>
      </c>
      <c r="B64" s="3">
        <v>33420</v>
      </c>
      <c r="C64" s="3">
        <v>60745</v>
      </c>
      <c r="D64" s="3">
        <v>98500</v>
      </c>
      <c r="E64" s="3">
        <v>182550</v>
      </c>
      <c r="F64" s="4">
        <f t="shared" si="0"/>
        <v>0.33275814845247875</v>
      </c>
    </row>
    <row r="65" spans="1:6" x14ac:dyDescent="0.25">
      <c r="A65" s="145" t="s">
        <v>71</v>
      </c>
      <c r="B65" s="3">
        <v>1120</v>
      </c>
      <c r="C65" s="3">
        <v>2130</v>
      </c>
      <c r="D65" s="3">
        <v>3810</v>
      </c>
      <c r="E65" s="3">
        <v>6250</v>
      </c>
      <c r="F65" s="4">
        <f t="shared" si="0"/>
        <v>0.34079999999999999</v>
      </c>
    </row>
    <row r="66" spans="1:6" x14ac:dyDescent="0.25">
      <c r="A66" s="145" t="s">
        <v>72</v>
      </c>
      <c r="B66" s="3">
        <v>4515</v>
      </c>
      <c r="C66" s="3">
        <v>7955</v>
      </c>
      <c r="D66" s="3">
        <v>11125</v>
      </c>
      <c r="E66" s="3">
        <v>18565</v>
      </c>
      <c r="F66" s="4">
        <f t="shared" si="0"/>
        <v>0.42849447885806624</v>
      </c>
    </row>
    <row r="67" spans="1:6" x14ac:dyDescent="0.25">
      <c r="A67" s="145" t="s">
        <v>73</v>
      </c>
      <c r="B67" s="3">
        <v>7465</v>
      </c>
      <c r="C67" s="3">
        <v>12375</v>
      </c>
      <c r="D67" s="3">
        <v>17645</v>
      </c>
      <c r="E67" s="3">
        <v>30645</v>
      </c>
      <c r="F67" s="4">
        <f t="shared" ref="F67:F130" si="1">C67/E67</f>
        <v>0.40381791483113066</v>
      </c>
    </row>
    <row r="68" spans="1:6" x14ac:dyDescent="0.25">
      <c r="A68" s="145" t="s">
        <v>74</v>
      </c>
      <c r="B68" s="3">
        <v>5280</v>
      </c>
      <c r="C68" s="3">
        <v>9230</v>
      </c>
      <c r="D68" s="3">
        <v>12875</v>
      </c>
      <c r="E68" s="3">
        <v>21765</v>
      </c>
      <c r="F68" s="4">
        <f t="shared" si="1"/>
        <v>0.42407535033310362</v>
      </c>
    </row>
    <row r="69" spans="1:6" x14ac:dyDescent="0.25">
      <c r="A69" s="145" t="s">
        <v>75</v>
      </c>
      <c r="B69" s="3">
        <v>2175</v>
      </c>
      <c r="C69" s="3">
        <v>3665</v>
      </c>
      <c r="D69" s="3">
        <v>5190</v>
      </c>
      <c r="E69" s="3">
        <v>7725</v>
      </c>
      <c r="F69" s="4">
        <f t="shared" si="1"/>
        <v>0.47443365695792883</v>
      </c>
    </row>
    <row r="70" spans="1:6" x14ac:dyDescent="0.25">
      <c r="A70" s="145" t="s">
        <v>76</v>
      </c>
      <c r="B70" s="3">
        <v>890</v>
      </c>
      <c r="C70" s="3">
        <v>1875</v>
      </c>
      <c r="D70" s="3">
        <v>2995</v>
      </c>
      <c r="E70" s="3">
        <v>5005</v>
      </c>
      <c r="F70" s="4">
        <f t="shared" si="1"/>
        <v>0.37462537462537465</v>
      </c>
    </row>
    <row r="71" spans="1:6" x14ac:dyDescent="0.25">
      <c r="A71" s="145" t="s">
        <v>77</v>
      </c>
      <c r="B71" s="3">
        <v>3794</v>
      </c>
      <c r="C71" s="3">
        <v>6540</v>
      </c>
      <c r="D71" s="3">
        <v>9550</v>
      </c>
      <c r="E71" s="3">
        <v>16440</v>
      </c>
      <c r="F71" s="4">
        <f t="shared" si="1"/>
        <v>0.3978102189781022</v>
      </c>
    </row>
    <row r="72" spans="1:6" x14ac:dyDescent="0.25">
      <c r="A72" s="145" t="s">
        <v>78</v>
      </c>
      <c r="B72" s="3">
        <v>20020</v>
      </c>
      <c r="C72" s="3">
        <v>30825</v>
      </c>
      <c r="D72" s="3">
        <v>42435</v>
      </c>
      <c r="E72" s="3">
        <v>70655</v>
      </c>
      <c r="F72" s="4">
        <f t="shared" si="1"/>
        <v>0.43627485669803978</v>
      </c>
    </row>
    <row r="73" spans="1:6" x14ac:dyDescent="0.25">
      <c r="A73" s="145" t="s">
        <v>79</v>
      </c>
      <c r="B73" s="3">
        <v>7925</v>
      </c>
      <c r="C73" s="3">
        <v>13320</v>
      </c>
      <c r="D73" s="3">
        <v>18820</v>
      </c>
      <c r="E73" s="3">
        <v>31465</v>
      </c>
      <c r="F73" s="4">
        <f t="shared" si="1"/>
        <v>0.4233275067535357</v>
      </c>
    </row>
    <row r="74" spans="1:6" x14ac:dyDescent="0.25">
      <c r="A74" s="145" t="s">
        <v>80</v>
      </c>
      <c r="B74" s="3">
        <v>13005</v>
      </c>
      <c r="C74" s="3">
        <v>22280</v>
      </c>
      <c r="D74" s="3">
        <v>32115</v>
      </c>
      <c r="E74" s="3">
        <v>52425</v>
      </c>
      <c r="F74" s="4">
        <f t="shared" si="1"/>
        <v>0.42498807820696233</v>
      </c>
    </row>
    <row r="75" spans="1:6" x14ac:dyDescent="0.25">
      <c r="A75" s="145" t="s">
        <v>81</v>
      </c>
      <c r="B75" s="3">
        <v>15475</v>
      </c>
      <c r="C75" s="3">
        <v>28355</v>
      </c>
      <c r="D75" s="3">
        <v>45250</v>
      </c>
      <c r="E75" s="3">
        <v>66570</v>
      </c>
      <c r="F75" s="4">
        <f t="shared" si="1"/>
        <v>0.4259426167943518</v>
      </c>
    </row>
    <row r="76" spans="1:6" x14ac:dyDescent="0.25">
      <c r="A76" s="145" t="s">
        <v>82</v>
      </c>
      <c r="B76" s="3">
        <v>63238</v>
      </c>
      <c r="C76" s="3">
        <v>113750</v>
      </c>
      <c r="D76" s="3">
        <v>177775</v>
      </c>
      <c r="E76" s="3">
        <v>277435</v>
      </c>
      <c r="F76" s="4">
        <f t="shared" si="1"/>
        <v>0.41000594733901635</v>
      </c>
    </row>
    <row r="77" spans="1:6" x14ac:dyDescent="0.25">
      <c r="A77" s="145" t="s">
        <v>83</v>
      </c>
      <c r="B77" s="3">
        <v>7054</v>
      </c>
      <c r="C77" s="3">
        <v>10370</v>
      </c>
      <c r="D77" s="3">
        <v>14965</v>
      </c>
      <c r="E77" s="3">
        <v>21710</v>
      </c>
      <c r="F77" s="4">
        <f t="shared" si="1"/>
        <v>0.4776600644864118</v>
      </c>
    </row>
    <row r="78" spans="1:6" x14ac:dyDescent="0.25">
      <c r="A78" s="145" t="s">
        <v>84</v>
      </c>
      <c r="B78" s="3">
        <v>3680</v>
      </c>
      <c r="C78" s="3">
        <v>6130</v>
      </c>
      <c r="D78" s="3">
        <v>8745</v>
      </c>
      <c r="E78" s="3">
        <v>14335</v>
      </c>
      <c r="F78" s="4">
        <f t="shared" si="1"/>
        <v>0.42762469480292992</v>
      </c>
    </row>
    <row r="79" spans="1:6" x14ac:dyDescent="0.25">
      <c r="A79" s="145" t="s">
        <v>85</v>
      </c>
      <c r="B79" s="3">
        <v>20660</v>
      </c>
      <c r="C79" s="3">
        <v>39520</v>
      </c>
      <c r="D79" s="3">
        <v>57895</v>
      </c>
      <c r="E79" s="3">
        <v>92595</v>
      </c>
      <c r="F79" s="4">
        <f t="shared" si="1"/>
        <v>0.42680490307252011</v>
      </c>
    </row>
    <row r="80" spans="1:6" x14ac:dyDescent="0.25">
      <c r="A80" s="145" t="s">
        <v>86</v>
      </c>
      <c r="B80" s="3">
        <v>279060</v>
      </c>
      <c r="C80" s="3">
        <v>421265</v>
      </c>
      <c r="D80" s="3">
        <v>567760</v>
      </c>
      <c r="E80" s="3">
        <v>920330</v>
      </c>
      <c r="F80" s="4">
        <f t="shared" si="1"/>
        <v>0.45773255245401107</v>
      </c>
    </row>
    <row r="81" spans="1:6" x14ac:dyDescent="0.25">
      <c r="A81" s="145" t="s">
        <v>87</v>
      </c>
      <c r="B81" s="3">
        <v>3835</v>
      </c>
      <c r="C81" s="3">
        <v>7510</v>
      </c>
      <c r="D81" s="3">
        <v>11280</v>
      </c>
      <c r="E81" s="3">
        <v>18900</v>
      </c>
      <c r="F81" s="4">
        <f t="shared" si="1"/>
        <v>0.39735449735449735</v>
      </c>
    </row>
    <row r="82" spans="1:6" x14ac:dyDescent="0.25">
      <c r="A82" s="145" t="s">
        <v>88</v>
      </c>
      <c r="B82" s="3">
        <v>3035</v>
      </c>
      <c r="C82" s="3">
        <v>4885</v>
      </c>
      <c r="D82" s="3">
        <v>7965</v>
      </c>
      <c r="E82" s="3">
        <v>13180</v>
      </c>
      <c r="F82" s="4">
        <f t="shared" si="1"/>
        <v>0.37063732928679816</v>
      </c>
    </row>
    <row r="83" spans="1:6" x14ac:dyDescent="0.25">
      <c r="A83" s="145" t="s">
        <v>89</v>
      </c>
      <c r="B83" s="3">
        <v>34614</v>
      </c>
      <c r="C83" s="3">
        <v>60244</v>
      </c>
      <c r="D83" s="3">
        <v>88439</v>
      </c>
      <c r="E83" s="3">
        <v>154050</v>
      </c>
      <c r="F83" s="4">
        <f t="shared" si="1"/>
        <v>0.39106783511846804</v>
      </c>
    </row>
    <row r="84" spans="1:6" x14ac:dyDescent="0.25">
      <c r="A84" s="145" t="s">
        <v>90</v>
      </c>
      <c r="B84" s="3">
        <v>33895</v>
      </c>
      <c r="C84" s="3">
        <v>64165</v>
      </c>
      <c r="D84" s="3">
        <v>101660</v>
      </c>
      <c r="E84" s="3">
        <v>168255</v>
      </c>
      <c r="F84" s="4">
        <f t="shared" si="1"/>
        <v>0.38135568036611095</v>
      </c>
    </row>
    <row r="85" spans="1:6" x14ac:dyDescent="0.25">
      <c r="A85" s="145" t="s">
        <v>91</v>
      </c>
      <c r="B85" s="3">
        <v>12475</v>
      </c>
      <c r="C85" s="3">
        <v>22395</v>
      </c>
      <c r="D85" s="3">
        <v>35615</v>
      </c>
      <c r="E85" s="3">
        <v>60955</v>
      </c>
      <c r="F85" s="4">
        <f t="shared" si="1"/>
        <v>0.36740218193749485</v>
      </c>
    </row>
    <row r="86" spans="1:6" x14ac:dyDescent="0.25">
      <c r="A86" s="145" t="s">
        <v>92</v>
      </c>
      <c r="B86" s="3">
        <v>2590</v>
      </c>
      <c r="C86" s="3">
        <v>3970</v>
      </c>
      <c r="D86" s="3">
        <v>5650</v>
      </c>
      <c r="E86" s="3">
        <v>7750</v>
      </c>
      <c r="F86" s="4">
        <f t="shared" si="1"/>
        <v>0.51225806451612899</v>
      </c>
    </row>
    <row r="87" spans="1:6" x14ac:dyDescent="0.25">
      <c r="A87" s="145" t="s">
        <v>93</v>
      </c>
      <c r="B87" s="3">
        <v>4765</v>
      </c>
      <c r="C87" s="3">
        <v>8195</v>
      </c>
      <c r="D87" s="3">
        <v>11550</v>
      </c>
      <c r="E87" s="3">
        <v>17535</v>
      </c>
      <c r="F87" s="4">
        <f t="shared" si="1"/>
        <v>0.46735101226119191</v>
      </c>
    </row>
    <row r="88" spans="1:6" x14ac:dyDescent="0.25">
      <c r="A88" s="145" t="s">
        <v>94</v>
      </c>
      <c r="B88" s="3">
        <v>6290</v>
      </c>
      <c r="C88" s="3">
        <v>10715</v>
      </c>
      <c r="D88" s="3">
        <v>14645</v>
      </c>
      <c r="E88" s="3">
        <v>18915</v>
      </c>
      <c r="F88" s="4">
        <f t="shared" si="1"/>
        <v>0.56648162833729843</v>
      </c>
    </row>
    <row r="89" spans="1:6" x14ac:dyDescent="0.25">
      <c r="A89" s="145" t="s">
        <v>95</v>
      </c>
      <c r="B89" s="3">
        <v>1199</v>
      </c>
      <c r="C89" s="3">
        <v>2230</v>
      </c>
      <c r="D89" s="3">
        <v>3395</v>
      </c>
      <c r="E89" s="3">
        <v>5495</v>
      </c>
      <c r="F89" s="4">
        <f t="shared" si="1"/>
        <v>0.40582347588717016</v>
      </c>
    </row>
    <row r="90" spans="1:6" x14ac:dyDescent="0.25">
      <c r="A90" s="145" t="s">
        <v>96</v>
      </c>
      <c r="B90" s="3">
        <v>9800</v>
      </c>
      <c r="C90" s="3">
        <v>16745</v>
      </c>
      <c r="D90" s="3">
        <v>23630</v>
      </c>
      <c r="E90" s="3">
        <v>39335</v>
      </c>
      <c r="F90" s="4">
        <f t="shared" si="1"/>
        <v>0.42570230074996823</v>
      </c>
    </row>
    <row r="91" spans="1:6" x14ac:dyDescent="0.25">
      <c r="A91" s="145" t="s">
        <v>97</v>
      </c>
      <c r="B91" s="3">
        <v>28010</v>
      </c>
      <c r="C91" s="3">
        <v>44785</v>
      </c>
      <c r="D91" s="3">
        <v>67355</v>
      </c>
      <c r="E91" s="3">
        <v>120470</v>
      </c>
      <c r="F91" s="4">
        <f t="shared" si="1"/>
        <v>0.37175230347804433</v>
      </c>
    </row>
    <row r="92" spans="1:6" x14ac:dyDescent="0.25">
      <c r="A92" s="145" t="s">
        <v>98</v>
      </c>
      <c r="B92" s="3">
        <v>3910</v>
      </c>
      <c r="C92" s="3">
        <v>6770</v>
      </c>
      <c r="D92" s="3">
        <v>9165</v>
      </c>
      <c r="E92" s="3">
        <v>14755</v>
      </c>
      <c r="F92" s="4">
        <f t="shared" si="1"/>
        <v>0.45882751609623856</v>
      </c>
    </row>
    <row r="93" spans="1:6" x14ac:dyDescent="0.25">
      <c r="A93" s="145" t="s">
        <v>99</v>
      </c>
      <c r="B93" s="3">
        <v>7995</v>
      </c>
      <c r="C93" s="3">
        <v>12990</v>
      </c>
      <c r="D93" s="3">
        <v>19620</v>
      </c>
      <c r="E93" s="3">
        <v>31750</v>
      </c>
      <c r="F93" s="4">
        <f t="shared" si="1"/>
        <v>0.40913385826771653</v>
      </c>
    </row>
    <row r="94" spans="1:6" x14ac:dyDescent="0.25">
      <c r="A94" s="145" t="s">
        <v>100</v>
      </c>
      <c r="B94" s="3">
        <v>5925</v>
      </c>
      <c r="C94" s="3">
        <v>11030</v>
      </c>
      <c r="D94" s="3">
        <v>17140</v>
      </c>
      <c r="E94" s="3">
        <v>25835</v>
      </c>
      <c r="F94" s="4">
        <f t="shared" si="1"/>
        <v>0.42694019740661893</v>
      </c>
    </row>
    <row r="95" spans="1:6" x14ac:dyDescent="0.25">
      <c r="A95" s="145" t="s">
        <v>101</v>
      </c>
      <c r="B95" s="3">
        <v>19060</v>
      </c>
      <c r="C95" s="3">
        <v>36930</v>
      </c>
      <c r="D95" s="3">
        <v>66860</v>
      </c>
      <c r="E95" s="3">
        <v>198830</v>
      </c>
      <c r="F95" s="4">
        <f t="shared" si="1"/>
        <v>0.18573655886938592</v>
      </c>
    </row>
    <row r="96" spans="1:6" x14ac:dyDescent="0.25">
      <c r="A96" s="145" t="s">
        <v>102</v>
      </c>
      <c r="B96" s="3">
        <v>22670</v>
      </c>
      <c r="C96" s="3">
        <v>43645</v>
      </c>
      <c r="D96" s="3">
        <v>68555</v>
      </c>
      <c r="E96" s="3">
        <v>120965</v>
      </c>
      <c r="F96" s="4">
        <f t="shared" si="1"/>
        <v>0.36080684495515231</v>
      </c>
    </row>
    <row r="97" spans="1:6" x14ac:dyDescent="0.25">
      <c r="A97" s="145" t="s">
        <v>103</v>
      </c>
      <c r="B97" s="5">
        <v>205</v>
      </c>
      <c r="C97" s="5">
        <v>350</v>
      </c>
      <c r="D97" s="5">
        <v>690</v>
      </c>
      <c r="E97" s="5">
        <v>810</v>
      </c>
      <c r="F97" s="4">
        <f t="shared" si="1"/>
        <v>0.43209876543209874</v>
      </c>
    </row>
    <row r="98" spans="1:6" x14ac:dyDescent="0.25">
      <c r="A98" s="145" t="s">
        <v>104</v>
      </c>
      <c r="B98" s="5">
        <v>615</v>
      </c>
      <c r="C98" s="5">
        <v>1020</v>
      </c>
      <c r="D98" s="5">
        <v>1320</v>
      </c>
      <c r="E98" s="5">
        <v>2190</v>
      </c>
      <c r="F98" s="4">
        <f t="shared" si="1"/>
        <v>0.46575342465753422</v>
      </c>
    </row>
    <row r="99" spans="1:6" x14ac:dyDescent="0.25">
      <c r="A99" s="145" t="s">
        <v>105</v>
      </c>
      <c r="B99" s="5">
        <v>630</v>
      </c>
      <c r="C99" s="5">
        <v>1080</v>
      </c>
      <c r="D99" s="5">
        <v>1435</v>
      </c>
      <c r="E99" s="5">
        <v>2190</v>
      </c>
      <c r="F99" s="4">
        <f t="shared" si="1"/>
        <v>0.49315068493150682</v>
      </c>
    </row>
    <row r="100" spans="1:6" x14ac:dyDescent="0.25">
      <c r="A100" s="145" t="s">
        <v>106</v>
      </c>
      <c r="B100" s="5">
        <v>3320</v>
      </c>
      <c r="C100" s="5">
        <v>4870</v>
      </c>
      <c r="D100" s="5">
        <v>6640</v>
      </c>
      <c r="E100" s="5">
        <v>8725</v>
      </c>
      <c r="F100" s="4">
        <f t="shared" si="1"/>
        <v>0.55816618911174787</v>
      </c>
    </row>
    <row r="101" spans="1:6" x14ac:dyDescent="0.25">
      <c r="A101" s="145" t="s">
        <v>107</v>
      </c>
      <c r="B101" s="5">
        <v>140</v>
      </c>
      <c r="C101" s="5">
        <v>270</v>
      </c>
      <c r="D101" s="5">
        <v>450</v>
      </c>
      <c r="E101" s="5">
        <v>990</v>
      </c>
      <c r="F101" s="4">
        <f t="shared" si="1"/>
        <v>0.27272727272727271</v>
      </c>
    </row>
    <row r="102" spans="1:6" x14ac:dyDescent="0.25">
      <c r="A102" s="145" t="s">
        <v>108</v>
      </c>
      <c r="B102" s="5">
        <v>755</v>
      </c>
      <c r="C102" s="5">
        <v>1255</v>
      </c>
      <c r="D102" s="5">
        <v>1620</v>
      </c>
      <c r="E102" s="5">
        <v>3400</v>
      </c>
      <c r="F102" s="4">
        <f t="shared" si="1"/>
        <v>0.36911764705882355</v>
      </c>
    </row>
    <row r="103" spans="1:6" x14ac:dyDescent="0.25">
      <c r="A103" s="145" t="s">
        <v>109</v>
      </c>
      <c r="B103" s="5">
        <v>160</v>
      </c>
      <c r="C103" s="5">
        <v>220</v>
      </c>
      <c r="D103" s="5">
        <v>355</v>
      </c>
      <c r="E103" s="5">
        <v>610</v>
      </c>
      <c r="F103" s="4">
        <f t="shared" si="1"/>
        <v>0.36065573770491804</v>
      </c>
    </row>
    <row r="104" spans="1:6" x14ac:dyDescent="0.25">
      <c r="A104" s="145" t="s">
        <v>110</v>
      </c>
      <c r="B104" s="5">
        <v>410</v>
      </c>
      <c r="C104" s="5">
        <v>615</v>
      </c>
      <c r="D104" s="5">
        <v>885</v>
      </c>
      <c r="E104" s="5">
        <v>1125</v>
      </c>
      <c r="F104" s="4">
        <f t="shared" si="1"/>
        <v>0.54666666666666663</v>
      </c>
    </row>
    <row r="105" spans="1:6" x14ac:dyDescent="0.25">
      <c r="A105" s="145" t="s">
        <v>111</v>
      </c>
      <c r="B105" s="5">
        <v>240</v>
      </c>
      <c r="C105" s="5">
        <v>500</v>
      </c>
      <c r="D105" s="5">
        <v>685</v>
      </c>
      <c r="E105" s="5">
        <v>1110</v>
      </c>
      <c r="F105" s="4">
        <f t="shared" si="1"/>
        <v>0.45045045045045046</v>
      </c>
    </row>
    <row r="106" spans="1:6" x14ac:dyDescent="0.25">
      <c r="A106" s="145" t="s">
        <v>112</v>
      </c>
      <c r="B106" s="5">
        <v>490</v>
      </c>
      <c r="C106" s="5">
        <v>1810</v>
      </c>
      <c r="D106" s="5">
        <v>3295</v>
      </c>
      <c r="E106" s="5">
        <v>11580</v>
      </c>
      <c r="F106" s="4">
        <f t="shared" si="1"/>
        <v>0.15630397236614854</v>
      </c>
    </row>
    <row r="107" spans="1:6" x14ac:dyDescent="0.25">
      <c r="A107" s="145" t="s">
        <v>113</v>
      </c>
      <c r="B107" s="5">
        <v>1340</v>
      </c>
      <c r="C107" s="5">
        <v>2280</v>
      </c>
      <c r="D107" s="5">
        <v>3300</v>
      </c>
      <c r="E107" s="5">
        <v>4445</v>
      </c>
      <c r="F107" s="4">
        <f t="shared" si="1"/>
        <v>0.51293588301462312</v>
      </c>
    </row>
    <row r="108" spans="1:6" x14ac:dyDescent="0.25">
      <c r="A108" s="145" t="s">
        <v>114</v>
      </c>
      <c r="B108" s="5">
        <v>4480</v>
      </c>
      <c r="C108" s="5">
        <v>6460</v>
      </c>
      <c r="D108" s="5">
        <v>8600</v>
      </c>
      <c r="E108" s="5">
        <v>13115</v>
      </c>
      <c r="F108" s="4">
        <f t="shared" si="1"/>
        <v>0.49256576439191763</v>
      </c>
    </row>
    <row r="109" spans="1:6" x14ac:dyDescent="0.25">
      <c r="A109" s="145" t="s">
        <v>115</v>
      </c>
      <c r="B109" s="5">
        <v>885</v>
      </c>
      <c r="C109" s="5">
        <v>1515</v>
      </c>
      <c r="D109" s="5">
        <v>3440</v>
      </c>
      <c r="E109" s="5">
        <v>8845</v>
      </c>
      <c r="F109" s="4">
        <f t="shared" si="1"/>
        <v>0.17128321085358961</v>
      </c>
    </row>
    <row r="110" spans="1:6" x14ac:dyDescent="0.25">
      <c r="A110" s="145" t="s">
        <v>116</v>
      </c>
      <c r="B110" s="5">
        <v>175</v>
      </c>
      <c r="C110" s="5">
        <v>420</v>
      </c>
      <c r="D110" s="5">
        <v>625</v>
      </c>
      <c r="E110" s="5">
        <v>905</v>
      </c>
      <c r="F110" s="4">
        <f t="shared" si="1"/>
        <v>0.46408839779005523</v>
      </c>
    </row>
    <row r="111" spans="1:6" x14ac:dyDescent="0.25">
      <c r="A111" s="145" t="s">
        <v>117</v>
      </c>
      <c r="B111" s="5">
        <v>125</v>
      </c>
      <c r="C111" s="5">
        <v>175</v>
      </c>
      <c r="D111" s="5">
        <v>245</v>
      </c>
      <c r="E111" s="5">
        <v>310</v>
      </c>
      <c r="F111" s="4">
        <f t="shared" si="1"/>
        <v>0.56451612903225812</v>
      </c>
    </row>
    <row r="112" spans="1:6" x14ac:dyDescent="0.25">
      <c r="A112" s="145" t="s">
        <v>118</v>
      </c>
      <c r="B112" s="5">
        <v>175</v>
      </c>
      <c r="C112" s="5">
        <v>230</v>
      </c>
      <c r="D112" s="5">
        <v>320</v>
      </c>
      <c r="E112" s="5">
        <v>530</v>
      </c>
      <c r="F112" s="4">
        <f t="shared" si="1"/>
        <v>0.43396226415094341</v>
      </c>
    </row>
    <row r="113" spans="1:6" x14ac:dyDescent="0.25">
      <c r="A113" s="145" t="s">
        <v>119</v>
      </c>
      <c r="B113" s="5">
        <v>40</v>
      </c>
      <c r="C113" s="5">
        <v>95</v>
      </c>
      <c r="D113" s="5">
        <v>155</v>
      </c>
      <c r="E113" s="5">
        <v>535</v>
      </c>
      <c r="F113" s="4">
        <f t="shared" si="1"/>
        <v>0.17757009345794392</v>
      </c>
    </row>
    <row r="114" spans="1:6" x14ac:dyDescent="0.25">
      <c r="A114" s="145" t="s">
        <v>120</v>
      </c>
      <c r="B114" s="5">
        <v>5440</v>
      </c>
      <c r="C114" s="5">
        <v>11315</v>
      </c>
      <c r="D114" s="5">
        <v>20280</v>
      </c>
      <c r="E114" s="5">
        <v>57290</v>
      </c>
      <c r="F114" s="4">
        <f t="shared" si="1"/>
        <v>0.19750392738697853</v>
      </c>
    </row>
    <row r="115" spans="1:6" x14ac:dyDescent="0.25">
      <c r="A115" s="145" t="s">
        <v>121</v>
      </c>
      <c r="B115" s="5">
        <v>535</v>
      </c>
      <c r="C115" s="5">
        <v>895</v>
      </c>
      <c r="D115" s="5">
        <v>1115</v>
      </c>
      <c r="E115" s="5">
        <v>1515</v>
      </c>
      <c r="F115" s="4">
        <f t="shared" si="1"/>
        <v>0.5907590759075908</v>
      </c>
    </row>
    <row r="116" spans="1:6" x14ac:dyDescent="0.25">
      <c r="A116" s="145" t="s">
        <v>122</v>
      </c>
      <c r="B116" s="5">
        <v>820</v>
      </c>
      <c r="C116" s="5">
        <v>1425</v>
      </c>
      <c r="D116" s="5">
        <v>2290</v>
      </c>
      <c r="E116" s="5">
        <v>3090</v>
      </c>
      <c r="F116" s="4">
        <f t="shared" si="1"/>
        <v>0.46116504854368934</v>
      </c>
    </row>
    <row r="117" spans="1:6" x14ac:dyDescent="0.25">
      <c r="A117" s="145" t="s">
        <v>123</v>
      </c>
      <c r="B117" s="5">
        <v>185</v>
      </c>
      <c r="C117" s="5">
        <v>400</v>
      </c>
      <c r="D117" s="5">
        <v>480</v>
      </c>
      <c r="E117" s="5">
        <v>575</v>
      </c>
      <c r="F117" s="4">
        <f t="shared" si="1"/>
        <v>0.69565217391304346</v>
      </c>
    </row>
    <row r="118" spans="1:6" x14ac:dyDescent="0.25">
      <c r="A118" s="145" t="s">
        <v>124</v>
      </c>
      <c r="B118" s="5">
        <v>25</v>
      </c>
      <c r="C118" s="5">
        <v>70</v>
      </c>
      <c r="D118" s="5">
        <v>105</v>
      </c>
      <c r="E118" s="5">
        <v>315</v>
      </c>
      <c r="F118" s="4">
        <f t="shared" si="1"/>
        <v>0.22222222222222221</v>
      </c>
    </row>
    <row r="119" spans="1:6" x14ac:dyDescent="0.25">
      <c r="A119" s="145" t="s">
        <v>125</v>
      </c>
      <c r="B119" s="5">
        <v>100</v>
      </c>
      <c r="C119" s="5">
        <v>235</v>
      </c>
      <c r="D119" s="5">
        <v>420</v>
      </c>
      <c r="E119" s="5">
        <v>2840</v>
      </c>
      <c r="F119" s="4">
        <f t="shared" si="1"/>
        <v>8.2746478873239437E-2</v>
      </c>
    </row>
    <row r="120" spans="1:6" x14ac:dyDescent="0.25">
      <c r="A120" s="145" t="s">
        <v>126</v>
      </c>
      <c r="B120" s="5">
        <v>485</v>
      </c>
      <c r="C120" s="5">
        <v>950</v>
      </c>
      <c r="D120" s="5">
        <v>1430</v>
      </c>
      <c r="E120" s="5">
        <v>2445</v>
      </c>
      <c r="F120" s="4">
        <f t="shared" si="1"/>
        <v>0.3885480572597137</v>
      </c>
    </row>
    <row r="121" spans="1:6" x14ac:dyDescent="0.25">
      <c r="A121" s="145" t="s">
        <v>127</v>
      </c>
      <c r="B121" s="5">
        <v>440</v>
      </c>
      <c r="C121" s="5">
        <v>775</v>
      </c>
      <c r="D121" s="5">
        <v>1170</v>
      </c>
      <c r="E121" s="5">
        <v>1775</v>
      </c>
      <c r="F121" s="4">
        <f t="shared" si="1"/>
        <v>0.43661971830985913</v>
      </c>
    </row>
    <row r="122" spans="1:6" x14ac:dyDescent="0.25">
      <c r="A122" s="145" t="s">
        <v>128</v>
      </c>
      <c r="B122" s="5">
        <v>205</v>
      </c>
      <c r="C122" s="5">
        <v>305</v>
      </c>
      <c r="D122" s="5">
        <v>480</v>
      </c>
      <c r="E122" s="5">
        <v>655</v>
      </c>
      <c r="F122" s="4">
        <f t="shared" si="1"/>
        <v>0.46564885496183206</v>
      </c>
    </row>
    <row r="123" spans="1:6" x14ac:dyDescent="0.25">
      <c r="A123" s="145" t="s">
        <v>129</v>
      </c>
      <c r="B123" s="5">
        <v>180</v>
      </c>
      <c r="C123" s="5">
        <v>275</v>
      </c>
      <c r="D123" s="5">
        <v>405</v>
      </c>
      <c r="E123" s="5">
        <v>770</v>
      </c>
      <c r="F123" s="4">
        <f t="shared" si="1"/>
        <v>0.35714285714285715</v>
      </c>
    </row>
    <row r="124" spans="1:6" x14ac:dyDescent="0.25">
      <c r="A124" s="145" t="s">
        <v>130</v>
      </c>
      <c r="B124" s="5">
        <v>275</v>
      </c>
      <c r="C124" s="5">
        <v>355</v>
      </c>
      <c r="D124" s="5">
        <v>430</v>
      </c>
      <c r="E124" s="5">
        <v>535</v>
      </c>
      <c r="F124" s="4">
        <f t="shared" si="1"/>
        <v>0.66355140186915884</v>
      </c>
    </row>
    <row r="125" spans="1:6" x14ac:dyDescent="0.25">
      <c r="A125" s="145" t="s">
        <v>131</v>
      </c>
      <c r="B125" s="5">
        <v>240</v>
      </c>
      <c r="C125" s="5">
        <v>575</v>
      </c>
      <c r="D125" s="5">
        <v>950</v>
      </c>
      <c r="E125" s="5">
        <v>1945</v>
      </c>
      <c r="F125" s="4">
        <f t="shared" si="1"/>
        <v>0.29562982005141386</v>
      </c>
    </row>
    <row r="126" spans="1:6" x14ac:dyDescent="0.25">
      <c r="A126" s="145" t="s">
        <v>132</v>
      </c>
      <c r="B126" s="5">
        <v>540</v>
      </c>
      <c r="C126" s="5">
        <v>825</v>
      </c>
      <c r="D126" s="5">
        <v>1120</v>
      </c>
      <c r="E126" s="5">
        <v>1865</v>
      </c>
      <c r="F126" s="4">
        <f t="shared" si="1"/>
        <v>0.44235924932975873</v>
      </c>
    </row>
    <row r="127" spans="1:6" x14ac:dyDescent="0.25">
      <c r="A127" s="145" t="s">
        <v>133</v>
      </c>
      <c r="B127" s="5">
        <v>1690</v>
      </c>
      <c r="C127" s="5">
        <v>2650</v>
      </c>
      <c r="D127" s="5">
        <v>3280</v>
      </c>
      <c r="E127" s="5">
        <v>4850</v>
      </c>
      <c r="F127" s="4">
        <f t="shared" si="1"/>
        <v>0.54639175257731953</v>
      </c>
    </row>
    <row r="128" spans="1:6" x14ac:dyDescent="0.25">
      <c r="A128" s="145" t="s">
        <v>134</v>
      </c>
      <c r="B128" s="5">
        <v>35</v>
      </c>
      <c r="C128" s="5">
        <v>75</v>
      </c>
      <c r="D128" s="5">
        <v>150</v>
      </c>
      <c r="E128" s="5">
        <v>260</v>
      </c>
      <c r="F128" s="4">
        <f t="shared" si="1"/>
        <v>0.28846153846153844</v>
      </c>
    </row>
    <row r="129" spans="1:6" x14ac:dyDescent="0.25">
      <c r="A129" s="145" t="s">
        <v>135</v>
      </c>
      <c r="B129" s="5">
        <v>340</v>
      </c>
      <c r="C129" s="5">
        <v>520</v>
      </c>
      <c r="D129" s="5">
        <v>665</v>
      </c>
      <c r="E129" s="5">
        <v>1295</v>
      </c>
      <c r="F129" s="4">
        <f t="shared" si="1"/>
        <v>0.40154440154440152</v>
      </c>
    </row>
    <row r="130" spans="1:6" x14ac:dyDescent="0.25">
      <c r="A130" s="145" t="s">
        <v>136</v>
      </c>
      <c r="B130" s="5">
        <v>1645</v>
      </c>
      <c r="C130" s="5">
        <v>3850</v>
      </c>
      <c r="D130" s="5">
        <v>7700</v>
      </c>
      <c r="E130" s="5">
        <v>39860</v>
      </c>
      <c r="F130" s="4">
        <f t="shared" si="1"/>
        <v>9.6588058203712995E-2</v>
      </c>
    </row>
    <row r="131" spans="1:6" x14ac:dyDescent="0.25">
      <c r="A131" s="145" t="s">
        <v>137</v>
      </c>
      <c r="B131" s="5">
        <v>465</v>
      </c>
      <c r="C131" s="5">
        <v>780</v>
      </c>
      <c r="D131" s="5">
        <v>1715</v>
      </c>
      <c r="E131" s="5">
        <v>2955</v>
      </c>
      <c r="F131" s="4">
        <f t="shared" ref="F131:F194" si="2">C131/E131</f>
        <v>0.26395939086294418</v>
      </c>
    </row>
    <row r="132" spans="1:6" x14ac:dyDescent="0.25">
      <c r="A132" s="145" t="s">
        <v>138</v>
      </c>
      <c r="B132" s="5">
        <v>5845</v>
      </c>
      <c r="C132" s="5">
        <v>10430</v>
      </c>
      <c r="D132" s="5">
        <v>15235</v>
      </c>
      <c r="E132" s="5">
        <v>25895</v>
      </c>
      <c r="F132" s="4">
        <f t="shared" si="2"/>
        <v>0.40278045954817532</v>
      </c>
    </row>
    <row r="133" spans="1:6" x14ac:dyDescent="0.25">
      <c r="A133" s="145" t="s">
        <v>139</v>
      </c>
      <c r="B133" s="5">
        <v>2830</v>
      </c>
      <c r="C133" s="5">
        <v>5115</v>
      </c>
      <c r="D133" s="5">
        <v>6770</v>
      </c>
      <c r="E133" s="5">
        <v>9910</v>
      </c>
      <c r="F133" s="4">
        <f t="shared" si="2"/>
        <v>0.5161453077699294</v>
      </c>
    </row>
    <row r="134" spans="1:6" x14ac:dyDescent="0.25">
      <c r="A134" s="145" t="s">
        <v>140</v>
      </c>
      <c r="B134" s="5">
        <v>345</v>
      </c>
      <c r="C134" s="5">
        <v>630</v>
      </c>
      <c r="D134" s="5">
        <v>835</v>
      </c>
      <c r="E134" s="5">
        <v>1535</v>
      </c>
      <c r="F134" s="4">
        <f t="shared" si="2"/>
        <v>0.41042345276872966</v>
      </c>
    </row>
    <row r="135" spans="1:6" x14ac:dyDescent="0.25">
      <c r="A135" s="145" t="s">
        <v>141</v>
      </c>
      <c r="B135" s="5">
        <v>125</v>
      </c>
      <c r="C135" s="5">
        <v>210</v>
      </c>
      <c r="D135" s="5">
        <v>430</v>
      </c>
      <c r="E135" s="5">
        <v>595</v>
      </c>
      <c r="F135" s="4">
        <f t="shared" si="2"/>
        <v>0.35294117647058826</v>
      </c>
    </row>
    <row r="136" spans="1:6" x14ac:dyDescent="0.25">
      <c r="A136" s="145" t="s">
        <v>142</v>
      </c>
      <c r="B136" s="5">
        <v>90</v>
      </c>
      <c r="C136" s="5">
        <v>175</v>
      </c>
      <c r="D136" s="5">
        <v>230</v>
      </c>
      <c r="E136" s="5">
        <v>410</v>
      </c>
      <c r="F136" s="4">
        <f t="shared" si="2"/>
        <v>0.42682926829268292</v>
      </c>
    </row>
    <row r="137" spans="1:6" x14ac:dyDescent="0.25">
      <c r="A137" s="145" t="s">
        <v>143</v>
      </c>
      <c r="B137" s="5">
        <v>490</v>
      </c>
      <c r="C137" s="5">
        <v>780</v>
      </c>
      <c r="D137" s="5">
        <v>1060</v>
      </c>
      <c r="E137" s="5">
        <v>1535</v>
      </c>
      <c r="F137" s="4">
        <f t="shared" si="2"/>
        <v>0.50814332247557004</v>
      </c>
    </row>
    <row r="138" spans="1:6" x14ac:dyDescent="0.25">
      <c r="A138" s="145" t="s">
        <v>144</v>
      </c>
      <c r="B138" s="5">
        <v>325</v>
      </c>
      <c r="C138" s="5">
        <v>590</v>
      </c>
      <c r="D138" s="5">
        <v>705</v>
      </c>
      <c r="E138" s="5">
        <v>905</v>
      </c>
      <c r="F138" s="4">
        <f t="shared" si="2"/>
        <v>0.65193370165745856</v>
      </c>
    </row>
    <row r="139" spans="1:6" x14ac:dyDescent="0.25">
      <c r="A139" s="145" t="s">
        <v>145</v>
      </c>
      <c r="B139" s="5">
        <v>95</v>
      </c>
      <c r="C139" s="5">
        <v>180</v>
      </c>
      <c r="D139" s="5">
        <v>225</v>
      </c>
      <c r="E139" s="5">
        <v>505</v>
      </c>
      <c r="F139" s="4">
        <f t="shared" si="2"/>
        <v>0.35643564356435642</v>
      </c>
    </row>
    <row r="140" spans="1:6" x14ac:dyDescent="0.25">
      <c r="A140" s="145" t="s">
        <v>146</v>
      </c>
      <c r="B140" s="5">
        <v>1430</v>
      </c>
      <c r="C140" s="5">
        <v>2040</v>
      </c>
      <c r="D140" s="5">
        <v>2510</v>
      </c>
      <c r="E140" s="5">
        <v>3420</v>
      </c>
      <c r="F140" s="4">
        <f t="shared" si="2"/>
        <v>0.59649122807017541</v>
      </c>
    </row>
    <row r="141" spans="1:6" x14ac:dyDescent="0.25">
      <c r="A141" s="145" t="s">
        <v>147</v>
      </c>
      <c r="B141" s="5">
        <v>520</v>
      </c>
      <c r="C141" s="5">
        <v>925</v>
      </c>
      <c r="D141" s="5">
        <v>1280</v>
      </c>
      <c r="E141" s="5">
        <v>1795</v>
      </c>
      <c r="F141" s="4">
        <f t="shared" si="2"/>
        <v>0.51532033426183843</v>
      </c>
    </row>
    <row r="142" spans="1:6" x14ac:dyDescent="0.25">
      <c r="A142" s="145" t="s">
        <v>148</v>
      </c>
      <c r="B142" s="5">
        <v>675</v>
      </c>
      <c r="C142" s="5">
        <v>1010</v>
      </c>
      <c r="D142" s="5">
        <v>1295</v>
      </c>
      <c r="E142" s="5">
        <v>2420</v>
      </c>
      <c r="F142" s="4">
        <f t="shared" si="2"/>
        <v>0.41735537190082644</v>
      </c>
    </row>
    <row r="143" spans="1:6" x14ac:dyDescent="0.25">
      <c r="A143" s="145" t="s">
        <v>149</v>
      </c>
      <c r="B143" s="5">
        <v>140</v>
      </c>
      <c r="C143" s="5">
        <v>275</v>
      </c>
      <c r="D143" s="5">
        <v>345</v>
      </c>
      <c r="E143" s="5">
        <v>395</v>
      </c>
      <c r="F143" s="4">
        <f t="shared" si="2"/>
        <v>0.69620253164556967</v>
      </c>
    </row>
    <row r="144" spans="1:6" x14ac:dyDescent="0.25">
      <c r="A144" s="145" t="s">
        <v>150</v>
      </c>
      <c r="B144" s="5">
        <v>640</v>
      </c>
      <c r="C144" s="5">
        <v>1020</v>
      </c>
      <c r="D144" s="5">
        <v>1235</v>
      </c>
      <c r="E144" s="5">
        <v>1580</v>
      </c>
      <c r="F144" s="4">
        <f t="shared" si="2"/>
        <v>0.64556962025316456</v>
      </c>
    </row>
    <row r="145" spans="1:6" x14ac:dyDescent="0.25">
      <c r="A145" s="145" t="s">
        <v>151</v>
      </c>
      <c r="B145" s="5">
        <v>20</v>
      </c>
      <c r="C145" s="5">
        <v>50</v>
      </c>
      <c r="D145" s="5">
        <v>115</v>
      </c>
      <c r="E145" s="5">
        <v>250</v>
      </c>
      <c r="F145" s="4">
        <f t="shared" si="2"/>
        <v>0.2</v>
      </c>
    </row>
    <row r="146" spans="1:6" x14ac:dyDescent="0.25">
      <c r="A146" s="145" t="s">
        <v>152</v>
      </c>
      <c r="B146" s="5">
        <v>800</v>
      </c>
      <c r="C146" s="5">
        <v>1045</v>
      </c>
      <c r="D146" s="5">
        <v>1850</v>
      </c>
      <c r="E146" s="5">
        <v>3290</v>
      </c>
      <c r="F146" s="4">
        <f t="shared" si="2"/>
        <v>0.31762917933130697</v>
      </c>
    </row>
    <row r="147" spans="1:6" x14ac:dyDescent="0.25">
      <c r="A147" s="145" t="s">
        <v>153</v>
      </c>
      <c r="B147" s="5">
        <v>160</v>
      </c>
      <c r="C147" s="5">
        <v>610</v>
      </c>
      <c r="D147" s="5">
        <v>1035</v>
      </c>
      <c r="E147" s="5">
        <v>1575</v>
      </c>
      <c r="F147" s="4">
        <f t="shared" si="2"/>
        <v>0.38730158730158731</v>
      </c>
    </row>
    <row r="148" spans="1:6" x14ac:dyDescent="0.25">
      <c r="A148" s="145" t="s">
        <v>154</v>
      </c>
      <c r="B148" s="5">
        <v>225</v>
      </c>
      <c r="C148" s="5">
        <v>325</v>
      </c>
      <c r="D148" s="5">
        <v>560</v>
      </c>
      <c r="E148" s="5">
        <v>835</v>
      </c>
      <c r="F148" s="4">
        <f t="shared" si="2"/>
        <v>0.38922155688622756</v>
      </c>
    </row>
    <row r="149" spans="1:6" x14ac:dyDescent="0.25">
      <c r="A149" s="145" t="s">
        <v>155</v>
      </c>
      <c r="B149" s="5">
        <v>565</v>
      </c>
      <c r="C149" s="5">
        <v>850</v>
      </c>
      <c r="D149" s="5">
        <v>1130</v>
      </c>
      <c r="E149" s="5">
        <v>1340</v>
      </c>
      <c r="F149" s="4">
        <f t="shared" si="2"/>
        <v>0.63432835820895528</v>
      </c>
    </row>
    <row r="150" spans="1:6" x14ac:dyDescent="0.25">
      <c r="A150" s="145" t="s">
        <v>156</v>
      </c>
      <c r="B150" s="5">
        <v>51375</v>
      </c>
      <c r="C150" s="5">
        <v>80040</v>
      </c>
      <c r="D150" s="5">
        <v>108005</v>
      </c>
      <c r="E150" s="5">
        <v>166280</v>
      </c>
      <c r="F150" s="4">
        <f t="shared" si="2"/>
        <v>0.4813567476545586</v>
      </c>
    </row>
    <row r="151" spans="1:6" x14ac:dyDescent="0.25">
      <c r="A151" s="145" t="s">
        <v>157</v>
      </c>
      <c r="B151" s="5">
        <v>1270</v>
      </c>
      <c r="C151" s="5">
        <v>2085</v>
      </c>
      <c r="D151" s="5">
        <v>3550</v>
      </c>
      <c r="E151" s="5">
        <v>6600</v>
      </c>
      <c r="F151" s="4">
        <f t="shared" si="2"/>
        <v>0.31590909090909092</v>
      </c>
    </row>
    <row r="152" spans="1:6" x14ac:dyDescent="0.25">
      <c r="A152" s="145" t="s">
        <v>158</v>
      </c>
      <c r="B152" s="5">
        <v>70</v>
      </c>
      <c r="C152" s="5">
        <v>120</v>
      </c>
      <c r="D152" s="5">
        <v>175</v>
      </c>
      <c r="E152" s="5">
        <v>395</v>
      </c>
      <c r="F152" s="4">
        <f t="shared" si="2"/>
        <v>0.30379746835443039</v>
      </c>
    </row>
    <row r="153" spans="1:6" x14ac:dyDescent="0.25">
      <c r="A153" s="145" t="s">
        <v>159</v>
      </c>
      <c r="B153" s="5">
        <v>28650</v>
      </c>
      <c r="C153" s="5">
        <v>50885</v>
      </c>
      <c r="D153" s="5">
        <v>81570</v>
      </c>
      <c r="E153" s="5">
        <v>140570</v>
      </c>
      <c r="F153" s="4">
        <f t="shared" si="2"/>
        <v>0.36199046738279861</v>
      </c>
    </row>
    <row r="154" spans="1:6" x14ac:dyDescent="0.25">
      <c r="A154" s="145" t="s">
        <v>160</v>
      </c>
      <c r="B154" s="5">
        <v>10605</v>
      </c>
      <c r="C154" s="5">
        <v>17180</v>
      </c>
      <c r="D154" s="5">
        <v>24485</v>
      </c>
      <c r="E154" s="5">
        <v>40055</v>
      </c>
      <c r="F154" s="4">
        <f t="shared" si="2"/>
        <v>0.42891024840843839</v>
      </c>
    </row>
    <row r="155" spans="1:6" x14ac:dyDescent="0.25">
      <c r="A155" s="145" t="s">
        <v>161</v>
      </c>
      <c r="B155" s="5">
        <v>295</v>
      </c>
      <c r="C155" s="5">
        <v>440</v>
      </c>
      <c r="D155" s="5">
        <v>530</v>
      </c>
      <c r="E155" s="5">
        <v>830</v>
      </c>
      <c r="F155" s="4">
        <f t="shared" si="2"/>
        <v>0.53012048192771088</v>
      </c>
    </row>
    <row r="156" spans="1:6" x14ac:dyDescent="0.25">
      <c r="A156" s="145" t="s">
        <v>162</v>
      </c>
      <c r="B156" s="5">
        <v>2535</v>
      </c>
      <c r="C156" s="5">
        <v>4725</v>
      </c>
      <c r="D156" s="5">
        <v>6560</v>
      </c>
      <c r="E156" s="5">
        <v>9790</v>
      </c>
      <c r="F156" s="4">
        <f t="shared" si="2"/>
        <v>0.48263534218590398</v>
      </c>
    </row>
    <row r="157" spans="1:6" x14ac:dyDescent="0.25">
      <c r="A157" s="145" t="s">
        <v>163</v>
      </c>
      <c r="B157" s="5">
        <v>215</v>
      </c>
      <c r="C157" s="5">
        <v>320</v>
      </c>
      <c r="D157" s="5">
        <v>435</v>
      </c>
      <c r="E157" s="5">
        <v>670</v>
      </c>
      <c r="F157" s="4">
        <f t="shared" si="2"/>
        <v>0.47761194029850745</v>
      </c>
    </row>
    <row r="158" spans="1:6" x14ac:dyDescent="0.25">
      <c r="A158" s="145" t="s">
        <v>164</v>
      </c>
      <c r="B158" s="5">
        <v>1245</v>
      </c>
      <c r="C158" s="5">
        <v>2690</v>
      </c>
      <c r="D158" s="5">
        <v>3700</v>
      </c>
      <c r="E158" s="5">
        <v>8415</v>
      </c>
      <c r="F158" s="4">
        <f t="shared" si="2"/>
        <v>0.31966726084373143</v>
      </c>
    </row>
    <row r="159" spans="1:6" x14ac:dyDescent="0.25">
      <c r="A159" s="145" t="s">
        <v>165</v>
      </c>
      <c r="B159" s="5">
        <v>2525</v>
      </c>
      <c r="C159" s="5">
        <v>6250</v>
      </c>
      <c r="D159" s="5">
        <v>10925</v>
      </c>
      <c r="E159" s="5">
        <v>47365</v>
      </c>
      <c r="F159" s="4">
        <f t="shared" si="2"/>
        <v>0.13195397445371054</v>
      </c>
    </row>
    <row r="160" spans="1:6" x14ac:dyDescent="0.25">
      <c r="A160" s="145" t="s">
        <v>166</v>
      </c>
      <c r="B160" s="5">
        <v>260</v>
      </c>
      <c r="C160" s="5">
        <v>500</v>
      </c>
      <c r="D160" s="5">
        <v>710</v>
      </c>
      <c r="E160" s="5">
        <v>1030</v>
      </c>
      <c r="F160" s="4">
        <f t="shared" si="2"/>
        <v>0.4854368932038835</v>
      </c>
    </row>
    <row r="161" spans="1:6" x14ac:dyDescent="0.25">
      <c r="A161" s="145" t="s">
        <v>167</v>
      </c>
      <c r="B161" s="5">
        <v>11290</v>
      </c>
      <c r="C161" s="5">
        <v>17970</v>
      </c>
      <c r="D161" s="5">
        <v>25325</v>
      </c>
      <c r="E161" s="5">
        <v>34580</v>
      </c>
      <c r="F161" s="4">
        <f t="shared" si="2"/>
        <v>0.5196645459803354</v>
      </c>
    </row>
    <row r="162" spans="1:6" x14ac:dyDescent="0.25">
      <c r="A162" s="145" t="s">
        <v>168</v>
      </c>
      <c r="B162" s="5">
        <v>10930</v>
      </c>
      <c r="C162" s="5">
        <v>15155</v>
      </c>
      <c r="D162" s="5">
        <v>19250</v>
      </c>
      <c r="E162" s="5">
        <v>29030</v>
      </c>
      <c r="F162" s="4">
        <f t="shared" si="2"/>
        <v>0.52204615914571129</v>
      </c>
    </row>
    <row r="163" spans="1:6" x14ac:dyDescent="0.25">
      <c r="A163" s="145" t="s">
        <v>169</v>
      </c>
      <c r="B163" s="5">
        <v>785</v>
      </c>
      <c r="C163" s="5">
        <v>1705</v>
      </c>
      <c r="D163" s="5">
        <v>2710</v>
      </c>
      <c r="E163" s="5">
        <v>4345</v>
      </c>
      <c r="F163" s="4">
        <f t="shared" si="2"/>
        <v>0.39240506329113922</v>
      </c>
    </row>
    <row r="164" spans="1:6" x14ac:dyDescent="0.25">
      <c r="A164" s="145" t="s">
        <v>170</v>
      </c>
      <c r="B164" s="5">
        <v>265</v>
      </c>
      <c r="C164" s="5">
        <v>320</v>
      </c>
      <c r="D164" s="5">
        <v>385</v>
      </c>
      <c r="E164" s="5">
        <v>430</v>
      </c>
      <c r="F164" s="4">
        <f t="shared" si="2"/>
        <v>0.7441860465116279</v>
      </c>
    </row>
    <row r="165" spans="1:6" x14ac:dyDescent="0.25">
      <c r="A165" s="145" t="s">
        <v>171</v>
      </c>
      <c r="B165" s="5">
        <v>250</v>
      </c>
      <c r="C165" s="5">
        <v>405</v>
      </c>
      <c r="D165" s="5">
        <v>785</v>
      </c>
      <c r="E165" s="5">
        <v>1315</v>
      </c>
      <c r="F165" s="4">
        <f t="shared" si="2"/>
        <v>0.30798479087452474</v>
      </c>
    </row>
    <row r="166" spans="1:6" x14ac:dyDescent="0.25">
      <c r="A166" s="145" t="s">
        <v>172</v>
      </c>
      <c r="B166" s="5">
        <v>30</v>
      </c>
      <c r="C166" s="5">
        <v>40</v>
      </c>
      <c r="D166" s="5">
        <v>70</v>
      </c>
      <c r="E166" s="5">
        <v>90</v>
      </c>
      <c r="F166" s="4">
        <f t="shared" si="2"/>
        <v>0.44444444444444442</v>
      </c>
    </row>
    <row r="167" spans="1:6" x14ac:dyDescent="0.25">
      <c r="A167" s="145" t="s">
        <v>173</v>
      </c>
      <c r="B167" s="5">
        <v>3835</v>
      </c>
      <c r="C167" s="5">
        <v>5735</v>
      </c>
      <c r="D167" s="5">
        <v>7460</v>
      </c>
      <c r="E167" s="5">
        <v>8650</v>
      </c>
      <c r="F167" s="4">
        <f t="shared" si="2"/>
        <v>0.66300578034682078</v>
      </c>
    </row>
    <row r="168" spans="1:6" x14ac:dyDescent="0.25">
      <c r="A168" s="145" t="s">
        <v>174</v>
      </c>
      <c r="B168" s="5">
        <v>470</v>
      </c>
      <c r="C168" s="5">
        <v>765</v>
      </c>
      <c r="D168" s="5">
        <v>1000</v>
      </c>
      <c r="E168" s="5">
        <v>1425</v>
      </c>
      <c r="F168" s="4">
        <f t="shared" si="2"/>
        <v>0.5368421052631579</v>
      </c>
    </row>
    <row r="169" spans="1:6" x14ac:dyDescent="0.25">
      <c r="A169" s="145" t="s">
        <v>175</v>
      </c>
      <c r="B169" s="5">
        <v>185</v>
      </c>
      <c r="C169" s="5">
        <v>335</v>
      </c>
      <c r="D169" s="5">
        <v>520</v>
      </c>
      <c r="E169" s="5">
        <v>785</v>
      </c>
      <c r="F169" s="4">
        <f t="shared" si="2"/>
        <v>0.42675159235668791</v>
      </c>
    </row>
    <row r="170" spans="1:6" x14ac:dyDescent="0.25">
      <c r="A170" s="145" t="s">
        <v>176</v>
      </c>
      <c r="B170" s="5">
        <v>440</v>
      </c>
      <c r="C170" s="5">
        <v>765</v>
      </c>
      <c r="D170" s="5">
        <v>1175</v>
      </c>
      <c r="E170" s="5">
        <v>1930</v>
      </c>
      <c r="F170" s="4">
        <f t="shared" si="2"/>
        <v>0.39637305699481867</v>
      </c>
    </row>
    <row r="171" spans="1:6" x14ac:dyDescent="0.25">
      <c r="A171" s="145" t="s">
        <v>177</v>
      </c>
      <c r="B171" s="5">
        <v>3945</v>
      </c>
      <c r="C171" s="5">
        <v>5955</v>
      </c>
      <c r="D171" s="5">
        <v>7360</v>
      </c>
      <c r="E171" s="5">
        <v>10655</v>
      </c>
      <c r="F171" s="4">
        <f t="shared" si="2"/>
        <v>0.55889253871421862</v>
      </c>
    </row>
    <row r="172" spans="1:6" x14ac:dyDescent="0.25">
      <c r="A172" s="145" t="s">
        <v>178</v>
      </c>
      <c r="B172" s="5">
        <v>355</v>
      </c>
      <c r="C172" s="5">
        <v>555</v>
      </c>
      <c r="D172" s="5">
        <v>775</v>
      </c>
      <c r="E172" s="5">
        <v>1165</v>
      </c>
      <c r="F172" s="4">
        <f t="shared" si="2"/>
        <v>0.47639484978540775</v>
      </c>
    </row>
    <row r="173" spans="1:6" x14ac:dyDescent="0.25">
      <c r="A173" s="145" t="s">
        <v>179</v>
      </c>
      <c r="B173" s="5">
        <v>170</v>
      </c>
      <c r="C173" s="5">
        <v>210</v>
      </c>
      <c r="D173" s="5">
        <v>265</v>
      </c>
      <c r="E173" s="5">
        <v>355</v>
      </c>
      <c r="F173" s="4">
        <f t="shared" si="2"/>
        <v>0.59154929577464788</v>
      </c>
    </row>
    <row r="174" spans="1:6" x14ac:dyDescent="0.25">
      <c r="A174" s="145" t="s">
        <v>180</v>
      </c>
      <c r="B174" s="5">
        <v>155</v>
      </c>
      <c r="C174" s="5">
        <v>185</v>
      </c>
      <c r="D174" s="5">
        <v>235</v>
      </c>
      <c r="E174" s="5">
        <v>300</v>
      </c>
      <c r="F174" s="4">
        <f t="shared" si="2"/>
        <v>0.6166666666666667</v>
      </c>
    </row>
    <row r="175" spans="1:6" x14ac:dyDescent="0.25">
      <c r="A175" s="145" t="s">
        <v>181</v>
      </c>
      <c r="B175" s="5">
        <v>380</v>
      </c>
      <c r="C175" s="5">
        <v>705</v>
      </c>
      <c r="D175" s="5">
        <v>1015</v>
      </c>
      <c r="E175" s="5">
        <v>2285</v>
      </c>
      <c r="F175" s="4">
        <f t="shared" si="2"/>
        <v>0.30853391684901532</v>
      </c>
    </row>
    <row r="176" spans="1:6" x14ac:dyDescent="0.25">
      <c r="A176" s="145" t="s">
        <v>182</v>
      </c>
      <c r="B176" s="5">
        <v>2395</v>
      </c>
      <c r="C176" s="5">
        <v>3575</v>
      </c>
      <c r="D176" s="5">
        <v>4805</v>
      </c>
      <c r="E176" s="5">
        <v>6600</v>
      </c>
      <c r="F176" s="4">
        <f t="shared" si="2"/>
        <v>0.54166666666666663</v>
      </c>
    </row>
    <row r="177" spans="1:6" x14ac:dyDescent="0.25">
      <c r="A177" s="145" t="s">
        <v>183</v>
      </c>
      <c r="B177" s="5">
        <v>390</v>
      </c>
      <c r="C177" s="5">
        <v>700</v>
      </c>
      <c r="D177" s="5">
        <v>875</v>
      </c>
      <c r="E177" s="5">
        <v>1380</v>
      </c>
      <c r="F177" s="4">
        <f t="shared" si="2"/>
        <v>0.50724637681159424</v>
      </c>
    </row>
    <row r="178" spans="1:6" x14ac:dyDescent="0.25">
      <c r="A178" s="145" t="s">
        <v>184</v>
      </c>
      <c r="B178" s="5">
        <v>285</v>
      </c>
      <c r="C178" s="5">
        <v>455</v>
      </c>
      <c r="D178" s="5">
        <v>510</v>
      </c>
      <c r="E178" s="5">
        <v>870</v>
      </c>
      <c r="F178" s="4">
        <f t="shared" si="2"/>
        <v>0.52298850574712641</v>
      </c>
    </row>
    <row r="179" spans="1:6" x14ac:dyDescent="0.25">
      <c r="A179" s="145" t="s">
        <v>185</v>
      </c>
      <c r="B179" s="5">
        <v>860</v>
      </c>
      <c r="C179" s="5">
        <v>1435</v>
      </c>
      <c r="D179" s="5">
        <v>2090</v>
      </c>
      <c r="E179" s="5">
        <v>2705</v>
      </c>
      <c r="F179" s="4">
        <f t="shared" si="2"/>
        <v>0.53049907578558231</v>
      </c>
    </row>
    <row r="180" spans="1:6" x14ac:dyDescent="0.25">
      <c r="A180" s="145" t="s">
        <v>186</v>
      </c>
      <c r="B180" s="5">
        <v>5830</v>
      </c>
      <c r="C180" s="5">
        <v>8650</v>
      </c>
      <c r="D180" s="5">
        <v>11025</v>
      </c>
      <c r="E180" s="5">
        <v>14655</v>
      </c>
      <c r="F180" s="4">
        <f t="shared" si="2"/>
        <v>0.59024223814397814</v>
      </c>
    </row>
    <row r="181" spans="1:6" x14ac:dyDescent="0.25">
      <c r="A181" s="145" t="s">
        <v>187</v>
      </c>
      <c r="B181" s="5">
        <v>655</v>
      </c>
      <c r="C181" s="5">
        <v>840</v>
      </c>
      <c r="D181" s="5">
        <v>1150</v>
      </c>
      <c r="E181" s="5">
        <v>1790</v>
      </c>
      <c r="F181" s="4">
        <f t="shared" si="2"/>
        <v>0.46927374301675978</v>
      </c>
    </row>
    <row r="182" spans="1:6" x14ac:dyDescent="0.25">
      <c r="A182" s="145" t="s">
        <v>188</v>
      </c>
      <c r="B182" s="5">
        <v>55</v>
      </c>
      <c r="C182" s="5">
        <v>110</v>
      </c>
      <c r="D182" s="5">
        <v>155</v>
      </c>
      <c r="E182" s="5">
        <v>355</v>
      </c>
      <c r="F182" s="4">
        <f t="shared" si="2"/>
        <v>0.30985915492957744</v>
      </c>
    </row>
    <row r="183" spans="1:6" x14ac:dyDescent="0.25">
      <c r="A183" s="145" t="s">
        <v>189</v>
      </c>
      <c r="B183" s="5">
        <v>105</v>
      </c>
      <c r="C183" s="5">
        <v>190</v>
      </c>
      <c r="D183" s="5">
        <v>345</v>
      </c>
      <c r="E183" s="5">
        <v>475</v>
      </c>
      <c r="F183" s="4">
        <f t="shared" si="2"/>
        <v>0.4</v>
      </c>
    </row>
    <row r="184" spans="1:6" x14ac:dyDescent="0.25">
      <c r="A184" s="145" t="s">
        <v>190</v>
      </c>
      <c r="B184" s="5">
        <v>855</v>
      </c>
      <c r="C184" s="5">
        <v>1340</v>
      </c>
      <c r="D184" s="5">
        <v>1885</v>
      </c>
      <c r="E184" s="5">
        <v>2795</v>
      </c>
      <c r="F184" s="4">
        <f t="shared" si="2"/>
        <v>0.47942754919499103</v>
      </c>
    </row>
    <row r="185" spans="1:6" x14ac:dyDescent="0.25">
      <c r="A185" s="145" t="s">
        <v>191</v>
      </c>
      <c r="B185" s="5">
        <v>105</v>
      </c>
      <c r="C185" s="5">
        <v>160</v>
      </c>
      <c r="D185" s="5">
        <v>215</v>
      </c>
      <c r="E185" s="5">
        <v>300</v>
      </c>
      <c r="F185" s="4">
        <f t="shared" si="2"/>
        <v>0.53333333333333333</v>
      </c>
    </row>
    <row r="186" spans="1:6" x14ac:dyDescent="0.25">
      <c r="A186" s="145" t="s">
        <v>192</v>
      </c>
      <c r="B186" s="5">
        <v>1495</v>
      </c>
      <c r="C186" s="5">
        <v>2305</v>
      </c>
      <c r="D186" s="5">
        <v>3345</v>
      </c>
      <c r="E186" s="5">
        <v>4800</v>
      </c>
      <c r="F186" s="4">
        <f t="shared" si="2"/>
        <v>0.48020833333333335</v>
      </c>
    </row>
    <row r="187" spans="1:6" x14ac:dyDescent="0.25">
      <c r="A187" s="145" t="s">
        <v>193</v>
      </c>
      <c r="B187" s="5">
        <v>660</v>
      </c>
      <c r="C187" s="5">
        <v>990</v>
      </c>
      <c r="D187" s="5">
        <v>1290</v>
      </c>
      <c r="E187" s="5">
        <v>2210</v>
      </c>
      <c r="F187" s="4">
        <f t="shared" si="2"/>
        <v>0.44796380090497739</v>
      </c>
    </row>
    <row r="188" spans="1:6" x14ac:dyDescent="0.25">
      <c r="A188" s="145" t="s">
        <v>194</v>
      </c>
      <c r="B188" s="5">
        <v>5115</v>
      </c>
      <c r="C188" s="5">
        <v>7465</v>
      </c>
      <c r="D188" s="5">
        <v>9705</v>
      </c>
      <c r="E188" s="5">
        <v>16375</v>
      </c>
      <c r="F188" s="4">
        <f t="shared" si="2"/>
        <v>0.45587786259541985</v>
      </c>
    </row>
    <row r="189" spans="1:6" x14ac:dyDescent="0.25">
      <c r="A189" s="145" t="s">
        <v>195</v>
      </c>
      <c r="B189" s="5">
        <v>125</v>
      </c>
      <c r="C189" s="5">
        <v>245</v>
      </c>
      <c r="D189" s="5">
        <v>435</v>
      </c>
      <c r="E189" s="5">
        <v>715</v>
      </c>
      <c r="F189" s="4">
        <f t="shared" si="2"/>
        <v>0.34265734265734266</v>
      </c>
    </row>
    <row r="190" spans="1:6" x14ac:dyDescent="0.25">
      <c r="A190" s="145" t="s">
        <v>196</v>
      </c>
      <c r="B190" s="5">
        <v>5100</v>
      </c>
      <c r="C190" s="5">
        <v>10400</v>
      </c>
      <c r="D190" s="5">
        <v>14710</v>
      </c>
      <c r="E190" s="5">
        <v>21080</v>
      </c>
      <c r="F190" s="4">
        <f t="shared" si="2"/>
        <v>0.49335863377609107</v>
      </c>
    </row>
    <row r="191" spans="1:6" x14ac:dyDescent="0.25">
      <c r="A191" s="145" t="s">
        <v>197</v>
      </c>
      <c r="B191" s="5">
        <v>235</v>
      </c>
      <c r="C191" s="5">
        <v>385</v>
      </c>
      <c r="D191" s="5">
        <v>565</v>
      </c>
      <c r="E191" s="5">
        <v>885</v>
      </c>
      <c r="F191" s="4">
        <f t="shared" si="2"/>
        <v>0.43502824858757061</v>
      </c>
    </row>
    <row r="192" spans="1:6" x14ac:dyDescent="0.25">
      <c r="A192" s="145" t="s">
        <v>198</v>
      </c>
      <c r="B192" s="5">
        <v>3925</v>
      </c>
      <c r="C192" s="5">
        <v>6625</v>
      </c>
      <c r="D192" s="5">
        <v>8820</v>
      </c>
      <c r="E192" s="5">
        <v>12880</v>
      </c>
      <c r="F192" s="4">
        <f t="shared" si="2"/>
        <v>0.51436335403726707</v>
      </c>
    </row>
    <row r="193" spans="1:6" x14ac:dyDescent="0.25">
      <c r="A193" s="145" t="s">
        <v>199</v>
      </c>
      <c r="B193" s="5">
        <v>140</v>
      </c>
      <c r="C193" s="5">
        <v>205</v>
      </c>
      <c r="D193" s="5">
        <v>320</v>
      </c>
      <c r="E193" s="5">
        <v>635</v>
      </c>
      <c r="F193" s="4">
        <f t="shared" si="2"/>
        <v>0.32283464566929132</v>
      </c>
    </row>
    <row r="194" spans="1:6" x14ac:dyDescent="0.25">
      <c r="A194" s="145" t="s">
        <v>200</v>
      </c>
      <c r="B194" s="5">
        <v>605</v>
      </c>
      <c r="C194" s="5">
        <v>970</v>
      </c>
      <c r="D194" s="5">
        <v>1295</v>
      </c>
      <c r="E194" s="5">
        <v>1870</v>
      </c>
      <c r="F194" s="4">
        <f t="shared" si="2"/>
        <v>0.51871657754010692</v>
      </c>
    </row>
    <row r="195" spans="1:6" x14ac:dyDescent="0.25">
      <c r="A195" s="145" t="s">
        <v>201</v>
      </c>
      <c r="B195" s="5">
        <v>65</v>
      </c>
      <c r="C195" s="5">
        <v>85</v>
      </c>
      <c r="D195" s="5">
        <v>115</v>
      </c>
      <c r="E195" s="5">
        <v>205</v>
      </c>
      <c r="F195" s="4">
        <f t="shared" ref="F195:F258" si="3">C195/E195</f>
        <v>0.41463414634146339</v>
      </c>
    </row>
    <row r="196" spans="1:6" x14ac:dyDescent="0.25">
      <c r="A196" s="145" t="s">
        <v>202</v>
      </c>
      <c r="B196" s="5">
        <v>495</v>
      </c>
      <c r="C196" s="5">
        <v>700</v>
      </c>
      <c r="D196" s="5">
        <v>905</v>
      </c>
      <c r="E196" s="5">
        <v>1185</v>
      </c>
      <c r="F196" s="4">
        <f t="shared" si="3"/>
        <v>0.59071729957805907</v>
      </c>
    </row>
    <row r="197" spans="1:6" x14ac:dyDescent="0.25">
      <c r="A197" s="145" t="s">
        <v>203</v>
      </c>
      <c r="B197" s="5">
        <v>2170</v>
      </c>
      <c r="C197" s="5">
        <v>3500</v>
      </c>
      <c r="D197" s="5">
        <v>4285</v>
      </c>
      <c r="E197" s="5">
        <v>5800</v>
      </c>
      <c r="F197" s="4">
        <f t="shared" si="3"/>
        <v>0.60344827586206895</v>
      </c>
    </row>
    <row r="198" spans="1:6" x14ac:dyDescent="0.25">
      <c r="A198" s="145" t="s">
        <v>204</v>
      </c>
      <c r="B198" s="5">
        <v>330</v>
      </c>
      <c r="C198" s="5">
        <v>745</v>
      </c>
      <c r="D198" s="5">
        <v>1365</v>
      </c>
      <c r="E198" s="5">
        <v>2140</v>
      </c>
      <c r="F198" s="4">
        <f t="shared" si="3"/>
        <v>0.34813084112149534</v>
      </c>
    </row>
    <row r="199" spans="1:6" x14ac:dyDescent="0.25">
      <c r="A199" s="145" t="s">
        <v>205</v>
      </c>
      <c r="B199" s="5">
        <v>225</v>
      </c>
      <c r="C199" s="5">
        <v>345</v>
      </c>
      <c r="D199" s="5">
        <v>485</v>
      </c>
      <c r="E199" s="5">
        <v>615</v>
      </c>
      <c r="F199" s="4">
        <f t="shared" si="3"/>
        <v>0.56097560975609762</v>
      </c>
    </row>
    <row r="200" spans="1:6" x14ac:dyDescent="0.25">
      <c r="A200" s="145" t="s">
        <v>206</v>
      </c>
      <c r="B200" s="5">
        <v>910</v>
      </c>
      <c r="C200" s="5">
        <v>1475</v>
      </c>
      <c r="D200" s="5">
        <v>1845</v>
      </c>
      <c r="E200" s="5">
        <v>3270</v>
      </c>
      <c r="F200" s="4">
        <f t="shared" si="3"/>
        <v>0.45107033639143729</v>
      </c>
    </row>
    <row r="201" spans="1:6" x14ac:dyDescent="0.25">
      <c r="A201" s="145" t="s">
        <v>207</v>
      </c>
      <c r="B201" s="5">
        <v>1490</v>
      </c>
      <c r="C201" s="5">
        <v>3340</v>
      </c>
      <c r="D201" s="5">
        <v>4720</v>
      </c>
      <c r="E201" s="5">
        <v>8120</v>
      </c>
      <c r="F201" s="4">
        <f t="shared" si="3"/>
        <v>0.41133004926108374</v>
      </c>
    </row>
    <row r="202" spans="1:6" x14ac:dyDescent="0.25">
      <c r="A202" s="145" t="s">
        <v>208</v>
      </c>
      <c r="B202" s="5">
        <v>1930</v>
      </c>
      <c r="C202" s="5">
        <v>2995</v>
      </c>
      <c r="D202" s="5">
        <v>5350</v>
      </c>
      <c r="E202" s="5">
        <v>21170</v>
      </c>
      <c r="F202" s="4">
        <f t="shared" si="3"/>
        <v>0.14147378365611715</v>
      </c>
    </row>
    <row r="203" spans="1:6" x14ac:dyDescent="0.25">
      <c r="A203" s="145" t="s">
        <v>209</v>
      </c>
      <c r="B203" s="5">
        <v>2380</v>
      </c>
      <c r="C203" s="5">
        <v>3535</v>
      </c>
      <c r="D203" s="5">
        <v>4950</v>
      </c>
      <c r="E203" s="5">
        <v>6690</v>
      </c>
      <c r="F203" s="4">
        <f t="shared" si="3"/>
        <v>0.52840059790732441</v>
      </c>
    </row>
    <row r="204" spans="1:6" x14ac:dyDescent="0.25">
      <c r="A204" s="145" t="s">
        <v>210</v>
      </c>
      <c r="B204" s="5">
        <v>75</v>
      </c>
      <c r="C204" s="5">
        <v>155</v>
      </c>
      <c r="D204" s="5">
        <v>215</v>
      </c>
      <c r="E204" s="5">
        <v>375</v>
      </c>
      <c r="F204" s="4">
        <f t="shared" si="3"/>
        <v>0.41333333333333333</v>
      </c>
    </row>
    <row r="205" spans="1:6" x14ac:dyDescent="0.25">
      <c r="A205" s="145" t="s">
        <v>211</v>
      </c>
      <c r="B205" s="5">
        <v>350</v>
      </c>
      <c r="C205" s="5">
        <v>580</v>
      </c>
      <c r="D205" s="5">
        <v>945</v>
      </c>
      <c r="E205" s="5">
        <v>4970</v>
      </c>
      <c r="F205" s="4">
        <f t="shared" si="3"/>
        <v>0.11670020120724346</v>
      </c>
    </row>
    <row r="206" spans="1:6" x14ac:dyDescent="0.25">
      <c r="A206" s="145" t="s">
        <v>212</v>
      </c>
      <c r="B206" s="5">
        <v>8585</v>
      </c>
      <c r="C206" s="5">
        <v>15240</v>
      </c>
      <c r="D206" s="5">
        <v>25395</v>
      </c>
      <c r="E206" s="5">
        <v>68095</v>
      </c>
      <c r="F206" s="4">
        <f t="shared" si="3"/>
        <v>0.22380497833908511</v>
      </c>
    </row>
    <row r="207" spans="1:6" x14ac:dyDescent="0.25">
      <c r="A207" s="145" t="s">
        <v>213</v>
      </c>
      <c r="B207" s="5">
        <v>255</v>
      </c>
      <c r="C207" s="5">
        <v>370</v>
      </c>
      <c r="D207" s="5">
        <v>620</v>
      </c>
      <c r="E207" s="5">
        <v>770</v>
      </c>
      <c r="F207" s="4">
        <f t="shared" si="3"/>
        <v>0.48051948051948051</v>
      </c>
    </row>
    <row r="208" spans="1:6" x14ac:dyDescent="0.25">
      <c r="A208" s="145" t="s">
        <v>214</v>
      </c>
      <c r="B208" s="5">
        <v>235</v>
      </c>
      <c r="C208" s="5">
        <v>405</v>
      </c>
      <c r="D208" s="5">
        <v>640</v>
      </c>
      <c r="E208" s="5">
        <v>910</v>
      </c>
      <c r="F208" s="4">
        <f t="shared" si="3"/>
        <v>0.44505494505494503</v>
      </c>
    </row>
    <row r="209" spans="1:6" x14ac:dyDescent="0.25">
      <c r="A209" s="145" t="s">
        <v>215</v>
      </c>
      <c r="B209" s="5">
        <v>100</v>
      </c>
      <c r="C209" s="5">
        <v>215</v>
      </c>
      <c r="D209" s="5">
        <v>310</v>
      </c>
      <c r="E209" s="5">
        <v>460</v>
      </c>
      <c r="F209" s="4">
        <f t="shared" si="3"/>
        <v>0.46739130434782611</v>
      </c>
    </row>
    <row r="210" spans="1:6" x14ac:dyDescent="0.25">
      <c r="A210" s="145" t="s">
        <v>216</v>
      </c>
      <c r="B210" s="5">
        <v>345</v>
      </c>
      <c r="C210" s="5">
        <v>515</v>
      </c>
      <c r="D210" s="5">
        <v>610</v>
      </c>
      <c r="E210" s="5">
        <v>785</v>
      </c>
      <c r="F210" s="4">
        <f t="shared" si="3"/>
        <v>0.6560509554140127</v>
      </c>
    </row>
    <row r="211" spans="1:6" x14ac:dyDescent="0.25">
      <c r="A211" s="145" t="s">
        <v>217</v>
      </c>
      <c r="B211" s="5">
        <v>8200</v>
      </c>
      <c r="C211" s="5">
        <v>14780</v>
      </c>
      <c r="D211" s="5">
        <v>20925</v>
      </c>
      <c r="E211" s="5">
        <v>31550</v>
      </c>
      <c r="F211" s="4">
        <f t="shared" si="3"/>
        <v>0.46846275752773375</v>
      </c>
    </row>
    <row r="212" spans="1:6" x14ac:dyDescent="0.25">
      <c r="A212" s="145" t="s">
        <v>218</v>
      </c>
      <c r="B212" s="5">
        <v>400</v>
      </c>
      <c r="C212" s="5">
        <v>510</v>
      </c>
      <c r="D212" s="5">
        <v>640</v>
      </c>
      <c r="E212" s="5">
        <v>725</v>
      </c>
      <c r="F212" s="4">
        <f t="shared" si="3"/>
        <v>0.70344827586206893</v>
      </c>
    </row>
    <row r="213" spans="1:6" x14ac:dyDescent="0.25">
      <c r="A213" s="145" t="s">
        <v>219</v>
      </c>
      <c r="B213" s="5">
        <v>30</v>
      </c>
      <c r="C213" s="5">
        <v>100</v>
      </c>
      <c r="D213" s="5">
        <v>160</v>
      </c>
      <c r="E213" s="5">
        <v>310</v>
      </c>
      <c r="F213" s="4">
        <f t="shared" si="3"/>
        <v>0.32258064516129031</v>
      </c>
    </row>
    <row r="214" spans="1:6" x14ac:dyDescent="0.25">
      <c r="A214" s="145" t="s">
        <v>220</v>
      </c>
      <c r="B214" s="5">
        <v>320</v>
      </c>
      <c r="C214" s="5">
        <v>605</v>
      </c>
      <c r="D214" s="5">
        <v>695</v>
      </c>
      <c r="E214" s="5">
        <v>790</v>
      </c>
      <c r="F214" s="4">
        <f t="shared" si="3"/>
        <v>0.76582278481012656</v>
      </c>
    </row>
    <row r="215" spans="1:6" x14ac:dyDescent="0.25">
      <c r="A215" s="145" t="s">
        <v>221</v>
      </c>
      <c r="B215" s="5">
        <v>765</v>
      </c>
      <c r="C215" s="5">
        <v>2085</v>
      </c>
      <c r="D215" s="5">
        <v>2775</v>
      </c>
      <c r="E215" s="5">
        <v>4040</v>
      </c>
      <c r="F215" s="4">
        <f t="shared" si="3"/>
        <v>0.5160891089108911</v>
      </c>
    </row>
    <row r="216" spans="1:6" x14ac:dyDescent="0.25">
      <c r="A216" s="145" t="s">
        <v>222</v>
      </c>
      <c r="B216" s="5">
        <v>2830</v>
      </c>
      <c r="C216" s="5">
        <v>4585</v>
      </c>
      <c r="D216" s="5">
        <v>9030</v>
      </c>
      <c r="E216" s="5">
        <v>39215</v>
      </c>
      <c r="F216" s="4">
        <f t="shared" si="3"/>
        <v>0.11691954609205661</v>
      </c>
    </row>
    <row r="217" spans="1:6" x14ac:dyDescent="0.25">
      <c r="A217" s="145" t="s">
        <v>223</v>
      </c>
      <c r="B217" s="5">
        <v>35</v>
      </c>
      <c r="C217" s="5">
        <v>115</v>
      </c>
      <c r="D217" s="5">
        <v>200</v>
      </c>
      <c r="E217" s="5">
        <v>355</v>
      </c>
      <c r="F217" s="4">
        <f t="shared" si="3"/>
        <v>0.323943661971831</v>
      </c>
    </row>
    <row r="218" spans="1:6" x14ac:dyDescent="0.25">
      <c r="A218" s="145" t="s">
        <v>224</v>
      </c>
      <c r="B218" s="5">
        <v>140</v>
      </c>
      <c r="C218" s="5">
        <v>265</v>
      </c>
      <c r="D218" s="5">
        <v>385</v>
      </c>
      <c r="E218" s="5">
        <v>535</v>
      </c>
      <c r="F218" s="4">
        <f t="shared" si="3"/>
        <v>0.49532710280373832</v>
      </c>
    </row>
    <row r="219" spans="1:6" x14ac:dyDescent="0.25">
      <c r="A219" s="145" t="s">
        <v>225</v>
      </c>
      <c r="B219" s="5">
        <v>545</v>
      </c>
      <c r="C219" s="5">
        <v>760</v>
      </c>
      <c r="D219" s="5">
        <v>995</v>
      </c>
      <c r="E219" s="5">
        <v>1430</v>
      </c>
      <c r="F219" s="4">
        <f t="shared" si="3"/>
        <v>0.53146853146853146</v>
      </c>
    </row>
    <row r="220" spans="1:6" x14ac:dyDescent="0.25">
      <c r="A220" s="145" t="s">
        <v>226</v>
      </c>
      <c r="B220" s="5">
        <v>3875</v>
      </c>
      <c r="C220" s="5">
        <v>7345</v>
      </c>
      <c r="D220" s="5">
        <v>10765</v>
      </c>
      <c r="E220" s="5">
        <v>16590</v>
      </c>
      <c r="F220" s="4">
        <f t="shared" si="3"/>
        <v>0.44273658830620854</v>
      </c>
    </row>
    <row r="221" spans="1:6" x14ac:dyDescent="0.25">
      <c r="A221" s="145" t="s">
        <v>227</v>
      </c>
      <c r="B221" s="5">
        <v>285</v>
      </c>
      <c r="C221" s="5">
        <v>520</v>
      </c>
      <c r="D221" s="5">
        <v>795</v>
      </c>
      <c r="E221" s="5">
        <v>1445</v>
      </c>
      <c r="F221" s="4">
        <f t="shared" si="3"/>
        <v>0.35986159169550175</v>
      </c>
    </row>
    <row r="222" spans="1:6" x14ac:dyDescent="0.25">
      <c r="A222" s="145" t="s">
        <v>228</v>
      </c>
      <c r="B222" s="5">
        <v>105</v>
      </c>
      <c r="C222" s="5">
        <v>185</v>
      </c>
      <c r="D222" s="5">
        <v>310</v>
      </c>
      <c r="E222" s="5">
        <v>445</v>
      </c>
      <c r="F222" s="4">
        <f t="shared" si="3"/>
        <v>0.4157303370786517</v>
      </c>
    </row>
    <row r="223" spans="1:6" x14ac:dyDescent="0.25">
      <c r="A223" s="145" t="s">
        <v>229</v>
      </c>
      <c r="B223" s="5">
        <v>865</v>
      </c>
      <c r="C223" s="5">
        <v>1095</v>
      </c>
      <c r="D223" s="5">
        <v>1400</v>
      </c>
      <c r="E223" s="5">
        <v>1935</v>
      </c>
      <c r="F223" s="4">
        <f t="shared" si="3"/>
        <v>0.56589147286821706</v>
      </c>
    </row>
    <row r="224" spans="1:6" x14ac:dyDescent="0.25">
      <c r="A224" s="145" t="s">
        <v>230</v>
      </c>
      <c r="B224" s="5">
        <v>180</v>
      </c>
      <c r="C224" s="5">
        <v>410</v>
      </c>
      <c r="D224" s="5">
        <v>655</v>
      </c>
      <c r="E224" s="5">
        <v>1020</v>
      </c>
      <c r="F224" s="4">
        <f t="shared" si="3"/>
        <v>0.40196078431372551</v>
      </c>
    </row>
    <row r="225" spans="1:6" x14ac:dyDescent="0.25">
      <c r="A225" s="145" t="s">
        <v>231</v>
      </c>
      <c r="B225" s="5">
        <v>1530</v>
      </c>
      <c r="C225" s="5">
        <v>2785</v>
      </c>
      <c r="D225" s="5">
        <v>4395</v>
      </c>
      <c r="E225" s="5">
        <v>6610</v>
      </c>
      <c r="F225" s="4">
        <f t="shared" si="3"/>
        <v>0.42133131618759456</v>
      </c>
    </row>
    <row r="226" spans="1:6" x14ac:dyDescent="0.25">
      <c r="A226" s="145" t="s">
        <v>232</v>
      </c>
      <c r="B226" s="5">
        <v>4105</v>
      </c>
      <c r="C226" s="5">
        <v>6765</v>
      </c>
      <c r="D226" s="5">
        <v>8395</v>
      </c>
      <c r="E226" s="5">
        <v>14210</v>
      </c>
      <c r="F226" s="4">
        <f t="shared" si="3"/>
        <v>0.47607318789584802</v>
      </c>
    </row>
    <row r="227" spans="1:6" x14ac:dyDescent="0.25">
      <c r="A227" s="145" t="s">
        <v>233</v>
      </c>
      <c r="B227" s="5">
        <v>495</v>
      </c>
      <c r="C227" s="5">
        <v>840</v>
      </c>
      <c r="D227" s="5">
        <v>1510</v>
      </c>
      <c r="E227" s="5">
        <v>2260</v>
      </c>
      <c r="F227" s="4">
        <f t="shared" si="3"/>
        <v>0.37168141592920356</v>
      </c>
    </row>
    <row r="228" spans="1:6" x14ac:dyDescent="0.25">
      <c r="A228" s="145" t="s">
        <v>234</v>
      </c>
      <c r="B228" s="5">
        <v>590</v>
      </c>
      <c r="C228" s="5">
        <v>1000</v>
      </c>
      <c r="D228" s="5">
        <v>1375</v>
      </c>
      <c r="E228" s="5">
        <v>1965</v>
      </c>
      <c r="F228" s="4">
        <f t="shared" si="3"/>
        <v>0.5089058524173028</v>
      </c>
    </row>
    <row r="229" spans="1:6" x14ac:dyDescent="0.25">
      <c r="A229" s="145" t="s">
        <v>235</v>
      </c>
      <c r="B229" s="5">
        <v>170</v>
      </c>
      <c r="C229" s="5">
        <v>265</v>
      </c>
      <c r="D229" s="5">
        <v>325</v>
      </c>
      <c r="E229" s="5">
        <v>505</v>
      </c>
      <c r="F229" s="4">
        <f t="shared" si="3"/>
        <v>0.52475247524752477</v>
      </c>
    </row>
    <row r="230" spans="1:6" x14ac:dyDescent="0.25">
      <c r="A230" s="145" t="s">
        <v>236</v>
      </c>
      <c r="B230" s="5">
        <v>870</v>
      </c>
      <c r="C230" s="5">
        <v>1285</v>
      </c>
      <c r="D230" s="5">
        <v>1575</v>
      </c>
      <c r="E230" s="5">
        <v>2545</v>
      </c>
      <c r="F230" s="4">
        <f t="shared" si="3"/>
        <v>0.50491159135559927</v>
      </c>
    </row>
    <row r="231" spans="1:6" x14ac:dyDescent="0.25">
      <c r="A231" s="145" t="s">
        <v>237</v>
      </c>
      <c r="B231" s="5">
        <v>2925</v>
      </c>
      <c r="C231" s="5">
        <v>3900</v>
      </c>
      <c r="D231" s="5">
        <v>4810</v>
      </c>
      <c r="E231" s="5">
        <v>5990</v>
      </c>
      <c r="F231" s="4">
        <f t="shared" si="3"/>
        <v>0.6510851419031719</v>
      </c>
    </row>
    <row r="232" spans="1:6" x14ac:dyDescent="0.25">
      <c r="A232" s="145" t="s">
        <v>238</v>
      </c>
      <c r="B232" s="5">
        <v>420</v>
      </c>
      <c r="C232" s="5">
        <v>950</v>
      </c>
      <c r="D232" s="5">
        <v>1395</v>
      </c>
      <c r="E232" s="5">
        <v>3650</v>
      </c>
      <c r="F232" s="4">
        <f t="shared" si="3"/>
        <v>0.26027397260273971</v>
      </c>
    </row>
    <row r="233" spans="1:6" x14ac:dyDescent="0.25">
      <c r="A233" s="145" t="s">
        <v>1321</v>
      </c>
      <c r="B233" s="5">
        <v>2600</v>
      </c>
      <c r="C233" s="5">
        <v>3980</v>
      </c>
      <c r="D233" s="5">
        <v>5655</v>
      </c>
      <c r="E233" s="5">
        <v>7760</v>
      </c>
      <c r="F233" s="4">
        <f t="shared" si="3"/>
        <v>0.51288659793814428</v>
      </c>
    </row>
    <row r="234" spans="1:6" x14ac:dyDescent="0.25">
      <c r="A234" s="145" t="s">
        <v>240</v>
      </c>
      <c r="B234" s="5">
        <v>1905</v>
      </c>
      <c r="C234" s="5">
        <v>2560</v>
      </c>
      <c r="D234" s="5">
        <v>3590</v>
      </c>
      <c r="E234" s="5">
        <v>5305</v>
      </c>
      <c r="F234" s="4">
        <f t="shared" si="3"/>
        <v>0.48256361922714419</v>
      </c>
    </row>
    <row r="235" spans="1:6" x14ac:dyDescent="0.25">
      <c r="A235" s="145" t="s">
        <v>241</v>
      </c>
      <c r="B235" s="5">
        <v>8860</v>
      </c>
      <c r="C235" s="5">
        <v>17055</v>
      </c>
      <c r="D235" s="5">
        <v>29375</v>
      </c>
      <c r="E235" s="5">
        <v>54005</v>
      </c>
      <c r="F235" s="4">
        <f t="shared" si="3"/>
        <v>0.31580409221368394</v>
      </c>
    </row>
    <row r="236" spans="1:6" x14ac:dyDescent="0.25">
      <c r="A236" s="145" t="s">
        <v>242</v>
      </c>
      <c r="B236" s="5">
        <v>340</v>
      </c>
      <c r="C236" s="5">
        <v>580</v>
      </c>
      <c r="D236" s="5">
        <v>770</v>
      </c>
      <c r="E236" s="5">
        <v>880</v>
      </c>
      <c r="F236" s="4">
        <f t="shared" si="3"/>
        <v>0.65909090909090906</v>
      </c>
    </row>
    <row r="237" spans="1:6" x14ac:dyDescent="0.25">
      <c r="A237" s="145" t="s">
        <v>243</v>
      </c>
      <c r="B237" s="5">
        <v>215</v>
      </c>
      <c r="C237" s="5">
        <v>320</v>
      </c>
      <c r="D237" s="5">
        <v>460</v>
      </c>
      <c r="E237" s="5">
        <v>545</v>
      </c>
      <c r="F237" s="4">
        <f t="shared" si="3"/>
        <v>0.58715596330275233</v>
      </c>
    </row>
    <row r="238" spans="1:6" x14ac:dyDescent="0.25">
      <c r="A238" s="145" t="s">
        <v>244</v>
      </c>
      <c r="B238" s="5">
        <v>145</v>
      </c>
      <c r="C238" s="5">
        <v>175</v>
      </c>
      <c r="D238" s="5">
        <v>185</v>
      </c>
      <c r="E238" s="5">
        <v>210</v>
      </c>
      <c r="F238" s="4">
        <f t="shared" si="3"/>
        <v>0.83333333333333337</v>
      </c>
    </row>
    <row r="239" spans="1:6" x14ac:dyDescent="0.25">
      <c r="A239" s="145" t="s">
        <v>245</v>
      </c>
      <c r="B239" s="5">
        <v>1285</v>
      </c>
      <c r="C239" s="5">
        <v>1795</v>
      </c>
      <c r="D239" s="5">
        <v>2530</v>
      </c>
      <c r="E239" s="5">
        <v>3470</v>
      </c>
      <c r="F239" s="4">
        <f t="shared" si="3"/>
        <v>0.51729106628242072</v>
      </c>
    </row>
    <row r="240" spans="1:6" x14ac:dyDescent="0.25">
      <c r="A240" s="145" t="s">
        <v>246</v>
      </c>
      <c r="B240" s="5">
        <v>175</v>
      </c>
      <c r="C240" s="5">
        <v>275</v>
      </c>
      <c r="D240" s="5">
        <v>430</v>
      </c>
      <c r="E240" s="5">
        <v>635</v>
      </c>
      <c r="F240" s="4">
        <f t="shared" si="3"/>
        <v>0.43307086614173229</v>
      </c>
    </row>
    <row r="241" spans="1:6" x14ac:dyDescent="0.25">
      <c r="A241" s="145" t="s">
        <v>247</v>
      </c>
      <c r="B241" s="5">
        <v>75</v>
      </c>
      <c r="C241" s="5">
        <v>150</v>
      </c>
      <c r="D241" s="5">
        <v>260</v>
      </c>
      <c r="E241" s="5">
        <v>390</v>
      </c>
      <c r="F241" s="4">
        <f t="shared" si="3"/>
        <v>0.38461538461538464</v>
      </c>
    </row>
    <row r="242" spans="1:6" x14ac:dyDescent="0.25">
      <c r="A242" s="145" t="s">
        <v>248</v>
      </c>
      <c r="B242" s="5">
        <v>85</v>
      </c>
      <c r="C242" s="5">
        <v>135</v>
      </c>
      <c r="D242" s="5">
        <v>165</v>
      </c>
      <c r="E242" s="5">
        <v>310</v>
      </c>
      <c r="F242" s="4">
        <f t="shared" si="3"/>
        <v>0.43548387096774194</v>
      </c>
    </row>
    <row r="243" spans="1:6" x14ac:dyDescent="0.25">
      <c r="A243" s="145" t="s">
        <v>249</v>
      </c>
      <c r="B243" s="5">
        <v>2745</v>
      </c>
      <c r="C243" s="5">
        <v>4460</v>
      </c>
      <c r="D243" s="5">
        <v>6050</v>
      </c>
      <c r="E243" s="5">
        <v>7925</v>
      </c>
      <c r="F243" s="4">
        <f t="shared" si="3"/>
        <v>0.56277602523659309</v>
      </c>
    </row>
    <row r="244" spans="1:6" x14ac:dyDescent="0.25">
      <c r="A244" s="145" t="s">
        <v>250</v>
      </c>
      <c r="B244" s="5">
        <v>1385</v>
      </c>
      <c r="C244" s="5">
        <v>1795</v>
      </c>
      <c r="D244" s="5">
        <v>2370</v>
      </c>
      <c r="E244" s="5">
        <v>3745</v>
      </c>
      <c r="F244" s="4">
        <f t="shared" si="3"/>
        <v>0.47930574098798395</v>
      </c>
    </row>
    <row r="245" spans="1:6" x14ac:dyDescent="0.25">
      <c r="A245" s="145" t="s">
        <v>251</v>
      </c>
      <c r="B245" s="5">
        <v>125</v>
      </c>
      <c r="C245" s="5">
        <v>245</v>
      </c>
      <c r="D245" s="5">
        <v>420</v>
      </c>
      <c r="E245" s="5">
        <v>725</v>
      </c>
      <c r="F245" s="4">
        <f t="shared" si="3"/>
        <v>0.33793103448275863</v>
      </c>
    </row>
    <row r="246" spans="1:6" x14ac:dyDescent="0.25">
      <c r="A246" s="145" t="s">
        <v>252</v>
      </c>
      <c r="B246" s="5">
        <v>420</v>
      </c>
      <c r="C246" s="5">
        <v>630</v>
      </c>
      <c r="D246" s="5">
        <v>865</v>
      </c>
      <c r="E246" s="5">
        <v>1155</v>
      </c>
      <c r="F246" s="4">
        <f t="shared" si="3"/>
        <v>0.54545454545454541</v>
      </c>
    </row>
    <row r="247" spans="1:6" x14ac:dyDescent="0.25">
      <c r="A247" s="145" t="s">
        <v>253</v>
      </c>
      <c r="B247" s="5">
        <v>365</v>
      </c>
      <c r="C247" s="5">
        <v>605</v>
      </c>
      <c r="D247" s="5">
        <v>970</v>
      </c>
      <c r="E247" s="5">
        <v>1870</v>
      </c>
      <c r="F247" s="4">
        <f t="shared" si="3"/>
        <v>0.3235294117647059</v>
      </c>
    </row>
    <row r="248" spans="1:6" x14ac:dyDescent="0.25">
      <c r="A248" s="145" t="s">
        <v>254</v>
      </c>
      <c r="B248" s="5">
        <v>18625</v>
      </c>
      <c r="C248" s="5">
        <v>28900</v>
      </c>
      <c r="D248" s="5">
        <v>38550</v>
      </c>
      <c r="E248" s="5">
        <v>63385</v>
      </c>
      <c r="F248" s="4">
        <f t="shared" si="3"/>
        <v>0.45594383529226157</v>
      </c>
    </row>
    <row r="249" spans="1:6" x14ac:dyDescent="0.25">
      <c r="A249" s="145" t="s">
        <v>255</v>
      </c>
      <c r="B249" s="5">
        <v>890</v>
      </c>
      <c r="C249" s="5">
        <v>1225</v>
      </c>
      <c r="D249" s="5">
        <v>1510</v>
      </c>
      <c r="E249" s="5">
        <v>1655</v>
      </c>
      <c r="F249" s="4">
        <f t="shared" si="3"/>
        <v>0.74018126888217528</v>
      </c>
    </row>
    <row r="250" spans="1:6" x14ac:dyDescent="0.25">
      <c r="A250" s="145" t="s">
        <v>256</v>
      </c>
      <c r="B250" s="5">
        <v>240</v>
      </c>
      <c r="C250" s="5">
        <v>1140</v>
      </c>
      <c r="D250" s="5">
        <v>1655</v>
      </c>
      <c r="E250" s="5">
        <v>3190</v>
      </c>
      <c r="F250" s="4">
        <f t="shared" si="3"/>
        <v>0.35736677115987459</v>
      </c>
    </row>
    <row r="251" spans="1:6" x14ac:dyDescent="0.25">
      <c r="A251" s="145" t="s">
        <v>257</v>
      </c>
      <c r="B251" s="5">
        <v>1870</v>
      </c>
      <c r="C251" s="5">
        <v>3120</v>
      </c>
      <c r="D251" s="5">
        <v>5090</v>
      </c>
      <c r="E251" s="5">
        <v>7340</v>
      </c>
      <c r="F251" s="4">
        <f t="shared" si="3"/>
        <v>0.42506811989100818</v>
      </c>
    </row>
    <row r="252" spans="1:6" x14ac:dyDescent="0.25">
      <c r="A252" s="145" t="s">
        <v>258</v>
      </c>
      <c r="B252" s="5">
        <v>765</v>
      </c>
      <c r="C252" s="5">
        <v>1255</v>
      </c>
      <c r="D252" s="5">
        <v>1625</v>
      </c>
      <c r="E252" s="5">
        <v>2275</v>
      </c>
      <c r="F252" s="4">
        <f t="shared" si="3"/>
        <v>0.55164835164835169</v>
      </c>
    </row>
    <row r="253" spans="1:6" x14ac:dyDescent="0.25">
      <c r="A253" s="145" t="s">
        <v>259</v>
      </c>
      <c r="B253" s="5">
        <v>17140</v>
      </c>
      <c r="C253" s="5">
        <v>24925</v>
      </c>
      <c r="D253" s="5">
        <v>35360</v>
      </c>
      <c r="E253" s="5">
        <v>61060</v>
      </c>
      <c r="F253" s="4">
        <f t="shared" si="3"/>
        <v>0.40820504421880116</v>
      </c>
    </row>
    <row r="254" spans="1:6" x14ac:dyDescent="0.25">
      <c r="A254" s="145" t="s">
        <v>260</v>
      </c>
      <c r="B254" s="5">
        <v>805</v>
      </c>
      <c r="C254" s="5">
        <v>1165</v>
      </c>
      <c r="D254" s="5">
        <v>2040</v>
      </c>
      <c r="E254" s="5">
        <v>4530</v>
      </c>
      <c r="F254" s="4">
        <f t="shared" si="3"/>
        <v>0.25717439293598232</v>
      </c>
    </row>
    <row r="255" spans="1:6" x14ac:dyDescent="0.25">
      <c r="A255" s="145" t="s">
        <v>261</v>
      </c>
      <c r="B255" s="5">
        <v>350</v>
      </c>
      <c r="C255" s="5">
        <v>490</v>
      </c>
      <c r="D255" s="5">
        <v>760</v>
      </c>
      <c r="E255" s="5">
        <v>1100</v>
      </c>
      <c r="F255" s="4">
        <f t="shared" si="3"/>
        <v>0.44545454545454544</v>
      </c>
    </row>
    <row r="256" spans="1:6" x14ac:dyDescent="0.25">
      <c r="A256" s="145" t="s">
        <v>262</v>
      </c>
      <c r="B256" s="5">
        <v>270</v>
      </c>
      <c r="C256" s="5">
        <v>525</v>
      </c>
      <c r="D256" s="5">
        <v>800</v>
      </c>
      <c r="E256" s="5">
        <v>1390</v>
      </c>
      <c r="F256" s="4">
        <f t="shared" si="3"/>
        <v>0.37769784172661869</v>
      </c>
    </row>
    <row r="257" spans="1:6" x14ac:dyDescent="0.25">
      <c r="A257" s="145" t="s">
        <v>263</v>
      </c>
      <c r="B257" s="5">
        <v>13545</v>
      </c>
      <c r="C257" s="5">
        <v>21865</v>
      </c>
      <c r="D257" s="5">
        <v>30500</v>
      </c>
      <c r="E257" s="5">
        <v>51880</v>
      </c>
      <c r="F257" s="4">
        <f t="shared" si="3"/>
        <v>0.42145335389360061</v>
      </c>
    </row>
    <row r="258" spans="1:6" x14ac:dyDescent="0.25">
      <c r="A258" s="145" t="s">
        <v>264</v>
      </c>
      <c r="B258" s="5">
        <v>930</v>
      </c>
      <c r="C258" s="5">
        <v>1940</v>
      </c>
      <c r="D258" s="5">
        <v>3055</v>
      </c>
      <c r="E258" s="5">
        <v>5660</v>
      </c>
      <c r="F258" s="4">
        <f t="shared" si="3"/>
        <v>0.34275618374558303</v>
      </c>
    </row>
    <row r="259" spans="1:6" x14ac:dyDescent="0.25">
      <c r="A259" s="145" t="s">
        <v>265</v>
      </c>
      <c r="B259" s="5">
        <v>710</v>
      </c>
      <c r="C259" s="5">
        <v>1015</v>
      </c>
      <c r="D259" s="5">
        <v>1530</v>
      </c>
      <c r="E259" s="5">
        <v>2765</v>
      </c>
      <c r="F259" s="4">
        <f t="shared" ref="F259:F322" si="4">C259/E259</f>
        <v>0.36708860759493672</v>
      </c>
    </row>
    <row r="260" spans="1:6" x14ac:dyDescent="0.25">
      <c r="A260" s="145" t="s">
        <v>266</v>
      </c>
      <c r="B260" s="5">
        <v>66945</v>
      </c>
      <c r="C260" s="5">
        <v>99800</v>
      </c>
      <c r="D260" s="5">
        <v>131045</v>
      </c>
      <c r="E260" s="5">
        <v>173715</v>
      </c>
      <c r="F260" s="4">
        <f t="shared" si="4"/>
        <v>0.57450421667674068</v>
      </c>
    </row>
    <row r="261" spans="1:6" x14ac:dyDescent="0.25">
      <c r="A261" s="145" t="s">
        <v>268</v>
      </c>
      <c r="B261" s="5">
        <v>2360</v>
      </c>
      <c r="C261" s="5">
        <v>3635</v>
      </c>
      <c r="D261" s="5">
        <v>4930</v>
      </c>
      <c r="E261" s="5">
        <v>6945</v>
      </c>
      <c r="F261" s="4">
        <f t="shared" si="4"/>
        <v>0.52339812814974807</v>
      </c>
    </row>
    <row r="262" spans="1:6" x14ac:dyDescent="0.25">
      <c r="A262" s="145" t="s">
        <v>269</v>
      </c>
      <c r="B262" s="5">
        <v>10</v>
      </c>
      <c r="C262" s="5">
        <v>30</v>
      </c>
      <c r="D262" s="5">
        <v>40</v>
      </c>
      <c r="E262" s="5">
        <v>100</v>
      </c>
      <c r="F262" s="4">
        <f t="shared" si="4"/>
        <v>0.3</v>
      </c>
    </row>
    <row r="263" spans="1:6" x14ac:dyDescent="0.25">
      <c r="A263" s="145" t="s">
        <v>272</v>
      </c>
      <c r="B263" s="5">
        <v>7170</v>
      </c>
      <c r="C263" s="5">
        <v>15720</v>
      </c>
      <c r="D263" s="5">
        <v>24830</v>
      </c>
      <c r="E263" s="5">
        <v>34070</v>
      </c>
      <c r="F263" s="4">
        <f t="shared" si="4"/>
        <v>0.46140299383621952</v>
      </c>
    </row>
    <row r="264" spans="1:6" x14ac:dyDescent="0.25">
      <c r="A264" s="145" t="s">
        <v>267</v>
      </c>
      <c r="B264" s="5">
        <v>1190</v>
      </c>
      <c r="C264" s="5">
        <v>2430</v>
      </c>
      <c r="D264" s="5">
        <v>3165</v>
      </c>
      <c r="E264" s="5">
        <v>4615</v>
      </c>
      <c r="F264" s="4">
        <f t="shared" si="4"/>
        <v>0.52654387865655472</v>
      </c>
    </row>
    <row r="265" spans="1:6" x14ac:dyDescent="0.25">
      <c r="A265" s="145" t="s">
        <v>1322</v>
      </c>
      <c r="B265" s="5">
        <v>860</v>
      </c>
      <c r="C265" s="5">
        <v>1355</v>
      </c>
      <c r="D265" s="5">
        <v>1520</v>
      </c>
      <c r="E265" s="5">
        <v>1685</v>
      </c>
      <c r="F265" s="4">
        <f t="shared" si="4"/>
        <v>0.80415430267062316</v>
      </c>
    </row>
    <row r="266" spans="1:6" x14ac:dyDescent="0.25">
      <c r="A266" s="145" t="s">
        <v>270</v>
      </c>
      <c r="B266" s="5">
        <v>1035</v>
      </c>
      <c r="C266" s="5">
        <v>1910</v>
      </c>
      <c r="D266" s="5">
        <v>2925</v>
      </c>
      <c r="E266" s="5">
        <v>12555</v>
      </c>
      <c r="F266" s="4">
        <f t="shared" si="4"/>
        <v>0.1521306252489048</v>
      </c>
    </row>
    <row r="267" spans="1:6" x14ac:dyDescent="0.25">
      <c r="A267" s="145" t="s">
        <v>271</v>
      </c>
      <c r="B267" s="5">
        <v>255</v>
      </c>
      <c r="C267" s="5">
        <v>370</v>
      </c>
      <c r="D267" s="5">
        <v>635</v>
      </c>
      <c r="E267" s="5">
        <v>1910</v>
      </c>
      <c r="F267" s="4">
        <f t="shared" si="4"/>
        <v>0.193717277486911</v>
      </c>
    </row>
    <row r="268" spans="1:6" x14ac:dyDescent="0.25">
      <c r="A268" s="145" t="s">
        <v>273</v>
      </c>
      <c r="B268" s="5">
        <v>3055</v>
      </c>
      <c r="C268" s="5">
        <v>4895</v>
      </c>
      <c r="D268" s="5">
        <v>6685</v>
      </c>
      <c r="E268" s="5">
        <v>10135</v>
      </c>
      <c r="F268" s="4">
        <f t="shared" si="4"/>
        <v>0.48297977306364087</v>
      </c>
    </row>
    <row r="269" spans="1:6" x14ac:dyDescent="0.25">
      <c r="A269" s="145" t="s">
        <v>274</v>
      </c>
      <c r="B269" s="5">
        <v>8140</v>
      </c>
      <c r="C269" s="5">
        <v>14505</v>
      </c>
      <c r="D269" s="5">
        <v>19495</v>
      </c>
      <c r="E269" s="5">
        <v>27300</v>
      </c>
      <c r="F269" s="4">
        <f t="shared" si="4"/>
        <v>0.53131868131868132</v>
      </c>
    </row>
    <row r="270" spans="1:6" x14ac:dyDescent="0.25">
      <c r="A270" s="145" t="s">
        <v>275</v>
      </c>
      <c r="B270" s="5">
        <v>3580</v>
      </c>
      <c r="C270" s="5">
        <v>5115</v>
      </c>
      <c r="D270" s="5">
        <v>7120</v>
      </c>
      <c r="E270" s="5">
        <v>8935</v>
      </c>
      <c r="F270" s="4">
        <f t="shared" si="4"/>
        <v>0.57246782316731948</v>
      </c>
    </row>
    <row r="271" spans="1:6" x14ac:dyDescent="0.25">
      <c r="A271" s="145" t="s">
        <v>276</v>
      </c>
      <c r="B271" s="5">
        <v>3200</v>
      </c>
      <c r="C271" s="5">
        <v>5355</v>
      </c>
      <c r="D271" s="5">
        <v>7255</v>
      </c>
      <c r="E271" s="5">
        <v>10920</v>
      </c>
      <c r="F271" s="4">
        <f t="shared" si="4"/>
        <v>0.49038461538461536</v>
      </c>
    </row>
    <row r="272" spans="1:6" x14ac:dyDescent="0.25">
      <c r="A272" s="145" t="s">
        <v>277</v>
      </c>
      <c r="B272" s="5">
        <v>1570</v>
      </c>
      <c r="C272" s="5">
        <v>2760</v>
      </c>
      <c r="D272" s="5">
        <v>4200</v>
      </c>
      <c r="E272" s="5">
        <v>7535</v>
      </c>
      <c r="F272" s="4">
        <f t="shared" si="4"/>
        <v>0.36629064366290642</v>
      </c>
    </row>
    <row r="273" spans="1:6" x14ac:dyDescent="0.25">
      <c r="A273" s="145" t="s">
        <v>278</v>
      </c>
      <c r="B273" s="5">
        <v>75</v>
      </c>
      <c r="C273" s="5">
        <v>105</v>
      </c>
      <c r="D273" s="5">
        <v>160</v>
      </c>
      <c r="E273" s="5">
        <v>265</v>
      </c>
      <c r="F273" s="4">
        <f t="shared" si="4"/>
        <v>0.39622641509433965</v>
      </c>
    </row>
    <row r="274" spans="1:6" x14ac:dyDescent="0.25">
      <c r="A274" s="145" t="s">
        <v>279</v>
      </c>
      <c r="B274" s="5">
        <v>355</v>
      </c>
      <c r="C274" s="5">
        <v>530</v>
      </c>
      <c r="D274" s="5">
        <v>735</v>
      </c>
      <c r="E274" s="5">
        <v>855</v>
      </c>
      <c r="F274" s="4">
        <f t="shared" si="4"/>
        <v>0.61988304093567248</v>
      </c>
    </row>
    <row r="275" spans="1:6" x14ac:dyDescent="0.25">
      <c r="A275" s="145" t="s">
        <v>280</v>
      </c>
      <c r="B275" s="5">
        <v>1370</v>
      </c>
      <c r="C275" s="5">
        <v>2125</v>
      </c>
      <c r="D275" s="5">
        <v>2630</v>
      </c>
      <c r="E275" s="5">
        <v>3760</v>
      </c>
      <c r="F275" s="4">
        <f t="shared" si="4"/>
        <v>0.56515957446808507</v>
      </c>
    </row>
    <row r="276" spans="1:6" x14ac:dyDescent="0.25">
      <c r="A276" s="145" t="s">
        <v>281</v>
      </c>
      <c r="B276" s="5">
        <v>265</v>
      </c>
      <c r="C276" s="5">
        <v>410</v>
      </c>
      <c r="D276" s="5">
        <v>620</v>
      </c>
      <c r="E276" s="5">
        <v>955</v>
      </c>
      <c r="F276" s="4">
        <f t="shared" si="4"/>
        <v>0.4293193717277487</v>
      </c>
    </row>
    <row r="277" spans="1:6" x14ac:dyDescent="0.25">
      <c r="A277" s="145" t="s">
        <v>282</v>
      </c>
      <c r="B277" s="5">
        <v>160</v>
      </c>
      <c r="C277" s="5">
        <v>255</v>
      </c>
      <c r="D277" s="5">
        <v>360</v>
      </c>
      <c r="E277" s="5">
        <v>1855</v>
      </c>
      <c r="F277" s="4">
        <f t="shared" si="4"/>
        <v>0.13746630727762804</v>
      </c>
    </row>
    <row r="278" spans="1:6" x14ac:dyDescent="0.25">
      <c r="A278" s="145" t="s">
        <v>283</v>
      </c>
      <c r="B278" s="5">
        <v>355</v>
      </c>
      <c r="C278" s="5">
        <v>770</v>
      </c>
      <c r="D278" s="5">
        <v>1170</v>
      </c>
      <c r="E278" s="5">
        <v>2090</v>
      </c>
      <c r="F278" s="4">
        <f t="shared" si="4"/>
        <v>0.36842105263157893</v>
      </c>
    </row>
    <row r="279" spans="1:6" x14ac:dyDescent="0.25">
      <c r="A279" s="145" t="s">
        <v>284</v>
      </c>
      <c r="B279" s="5">
        <v>2160</v>
      </c>
      <c r="C279" s="5">
        <v>3235</v>
      </c>
      <c r="D279" s="5">
        <v>4590</v>
      </c>
      <c r="E279" s="5">
        <v>5435</v>
      </c>
      <c r="F279" s="4">
        <f t="shared" si="4"/>
        <v>0.59521619135234594</v>
      </c>
    </row>
    <row r="280" spans="1:6" x14ac:dyDescent="0.25">
      <c r="A280" s="145" t="s">
        <v>285</v>
      </c>
      <c r="B280" s="5">
        <v>770</v>
      </c>
      <c r="C280" s="5">
        <v>1585</v>
      </c>
      <c r="D280" s="5">
        <v>2240</v>
      </c>
      <c r="E280" s="5">
        <v>4060</v>
      </c>
      <c r="F280" s="4">
        <f t="shared" si="4"/>
        <v>0.39039408866995073</v>
      </c>
    </row>
    <row r="281" spans="1:6" x14ac:dyDescent="0.25">
      <c r="A281" s="145" t="s">
        <v>286</v>
      </c>
      <c r="B281" s="5">
        <v>340</v>
      </c>
      <c r="C281" s="5">
        <v>595</v>
      </c>
      <c r="D281" s="5">
        <v>770</v>
      </c>
      <c r="E281" s="5">
        <v>880</v>
      </c>
      <c r="F281" s="4">
        <f t="shared" si="4"/>
        <v>0.67613636363636365</v>
      </c>
    </row>
    <row r="282" spans="1:6" x14ac:dyDescent="0.25">
      <c r="A282" s="145" t="s">
        <v>872</v>
      </c>
      <c r="B282" s="5">
        <v>1115</v>
      </c>
      <c r="C282" s="5">
        <v>2130</v>
      </c>
      <c r="D282" s="5">
        <v>3805</v>
      </c>
      <c r="E282" s="5">
        <v>6250</v>
      </c>
      <c r="F282" s="4">
        <f t="shared" si="4"/>
        <v>0.34079999999999999</v>
      </c>
    </row>
    <row r="283" spans="1:6" x14ac:dyDescent="0.25">
      <c r="A283" s="145" t="s">
        <v>288</v>
      </c>
      <c r="B283" s="5">
        <v>60</v>
      </c>
      <c r="C283" s="5">
        <v>120</v>
      </c>
      <c r="D283" s="5">
        <v>210</v>
      </c>
      <c r="E283" s="5">
        <v>335</v>
      </c>
      <c r="F283" s="4">
        <f t="shared" si="4"/>
        <v>0.35820895522388058</v>
      </c>
    </row>
    <row r="284" spans="1:6" x14ac:dyDescent="0.25">
      <c r="A284" s="145" t="s">
        <v>293</v>
      </c>
      <c r="B284" s="5">
        <v>1970</v>
      </c>
      <c r="C284" s="5">
        <v>2645</v>
      </c>
      <c r="D284" s="5">
        <v>2995</v>
      </c>
      <c r="E284" s="5">
        <v>4530</v>
      </c>
      <c r="F284" s="4">
        <f t="shared" si="4"/>
        <v>0.58388520971302427</v>
      </c>
    </row>
    <row r="285" spans="1:6" x14ac:dyDescent="0.25">
      <c r="A285" s="145" t="s">
        <v>294</v>
      </c>
      <c r="B285" s="5">
        <v>2710</v>
      </c>
      <c r="C285" s="5">
        <v>3985</v>
      </c>
      <c r="D285" s="5">
        <v>6280</v>
      </c>
      <c r="E285" s="5">
        <v>9885</v>
      </c>
      <c r="F285" s="4">
        <f t="shared" si="4"/>
        <v>0.40313606474456248</v>
      </c>
    </row>
    <row r="286" spans="1:6" x14ac:dyDescent="0.25">
      <c r="A286" s="145" t="s">
        <v>295</v>
      </c>
      <c r="B286" s="5">
        <v>3345</v>
      </c>
      <c r="C286" s="5">
        <v>4410</v>
      </c>
      <c r="D286" s="5">
        <v>5890</v>
      </c>
      <c r="E286" s="5">
        <v>8860</v>
      </c>
      <c r="F286" s="4">
        <f t="shared" si="4"/>
        <v>0.49774266365688485</v>
      </c>
    </row>
    <row r="287" spans="1:6" x14ac:dyDescent="0.25">
      <c r="A287" s="145" t="s">
        <v>296</v>
      </c>
      <c r="B287" s="5">
        <v>5445</v>
      </c>
      <c r="C287" s="5">
        <v>8940</v>
      </c>
      <c r="D287" s="5">
        <v>13925</v>
      </c>
      <c r="E287" s="5">
        <v>26310</v>
      </c>
      <c r="F287" s="4">
        <f t="shared" si="4"/>
        <v>0.33979475484606614</v>
      </c>
    </row>
    <row r="288" spans="1:6" x14ac:dyDescent="0.25">
      <c r="A288" s="145" t="s">
        <v>297</v>
      </c>
      <c r="B288" s="5">
        <v>465</v>
      </c>
      <c r="C288" s="5">
        <v>640</v>
      </c>
      <c r="D288" s="5">
        <v>815</v>
      </c>
      <c r="E288" s="5">
        <v>1060</v>
      </c>
      <c r="F288" s="4">
        <f t="shared" si="4"/>
        <v>0.60377358490566035</v>
      </c>
    </row>
    <row r="289" spans="1:6" x14ac:dyDescent="0.25">
      <c r="A289" s="145" t="s">
        <v>298</v>
      </c>
      <c r="B289" s="5">
        <v>255</v>
      </c>
      <c r="C289" s="5">
        <v>375</v>
      </c>
      <c r="D289" s="5">
        <v>510</v>
      </c>
      <c r="E289" s="5">
        <v>665</v>
      </c>
      <c r="F289" s="4">
        <f t="shared" si="4"/>
        <v>0.56390977443609025</v>
      </c>
    </row>
    <row r="290" spans="1:6" x14ac:dyDescent="0.25">
      <c r="A290" s="145" t="s">
        <v>299</v>
      </c>
      <c r="B290" s="5">
        <v>1035</v>
      </c>
      <c r="C290" s="5">
        <v>1545</v>
      </c>
      <c r="D290" s="5">
        <v>1785</v>
      </c>
      <c r="E290" s="5">
        <v>2265</v>
      </c>
      <c r="F290" s="4">
        <f t="shared" si="4"/>
        <v>0.68211920529801329</v>
      </c>
    </row>
    <row r="291" spans="1:6" x14ac:dyDescent="0.25">
      <c r="A291" s="145" t="s">
        <v>289</v>
      </c>
      <c r="B291" s="5">
        <v>515</v>
      </c>
      <c r="C291" s="5">
        <v>830</v>
      </c>
      <c r="D291" s="5">
        <v>1140</v>
      </c>
      <c r="E291" s="5">
        <v>1810</v>
      </c>
      <c r="F291" s="4">
        <f t="shared" si="4"/>
        <v>0.4585635359116022</v>
      </c>
    </row>
    <row r="292" spans="1:6" x14ac:dyDescent="0.25">
      <c r="A292" s="145" t="s">
        <v>290</v>
      </c>
      <c r="B292" s="5">
        <v>1445</v>
      </c>
      <c r="C292" s="5">
        <v>2775</v>
      </c>
      <c r="D292" s="5">
        <v>3770</v>
      </c>
      <c r="E292" s="5">
        <v>4955</v>
      </c>
      <c r="F292" s="4">
        <f t="shared" si="4"/>
        <v>0.56004036326942486</v>
      </c>
    </row>
    <row r="293" spans="1:6" x14ac:dyDescent="0.25">
      <c r="A293" s="145" t="s">
        <v>291</v>
      </c>
      <c r="B293" s="5">
        <v>100</v>
      </c>
      <c r="C293" s="5">
        <v>145</v>
      </c>
      <c r="D293" s="5">
        <v>180</v>
      </c>
      <c r="E293" s="5">
        <v>325</v>
      </c>
      <c r="F293" s="4">
        <f t="shared" si="4"/>
        <v>0.44615384615384618</v>
      </c>
    </row>
    <row r="294" spans="1:6" x14ac:dyDescent="0.25">
      <c r="A294" s="145" t="s">
        <v>292</v>
      </c>
      <c r="B294" s="5">
        <v>4790</v>
      </c>
      <c r="C294" s="5">
        <v>7595</v>
      </c>
      <c r="D294" s="5">
        <v>9405</v>
      </c>
      <c r="E294" s="5">
        <v>13110</v>
      </c>
      <c r="F294" s="4">
        <f t="shared" si="4"/>
        <v>0.5793287566742944</v>
      </c>
    </row>
    <row r="295" spans="1:6" x14ac:dyDescent="0.25">
      <c r="A295" s="145" t="s">
        <v>300</v>
      </c>
      <c r="B295" s="5">
        <v>300</v>
      </c>
      <c r="C295" s="5">
        <v>640</v>
      </c>
      <c r="D295" s="5">
        <v>1080</v>
      </c>
      <c r="E295" s="5">
        <v>3945</v>
      </c>
      <c r="F295" s="4">
        <f t="shared" si="4"/>
        <v>0.16223067173637515</v>
      </c>
    </row>
    <row r="296" spans="1:6" x14ac:dyDescent="0.25">
      <c r="A296" s="145" t="s">
        <v>301</v>
      </c>
      <c r="B296" s="5">
        <v>25</v>
      </c>
      <c r="C296" s="5">
        <v>85</v>
      </c>
      <c r="D296" s="5">
        <v>120</v>
      </c>
      <c r="E296" s="5">
        <v>240</v>
      </c>
      <c r="F296" s="4">
        <f t="shared" si="4"/>
        <v>0.35416666666666669</v>
      </c>
    </row>
    <row r="297" spans="1:6" x14ac:dyDescent="0.25">
      <c r="A297" s="145" t="s">
        <v>302</v>
      </c>
      <c r="B297" s="5">
        <v>248835</v>
      </c>
      <c r="C297" s="5">
        <v>361465</v>
      </c>
      <c r="D297" s="5">
        <v>464030</v>
      </c>
      <c r="E297" s="5">
        <v>641395</v>
      </c>
      <c r="F297" s="4">
        <f t="shared" si="4"/>
        <v>0.56356067633829388</v>
      </c>
    </row>
    <row r="298" spans="1:6" x14ac:dyDescent="0.25">
      <c r="A298" s="145" t="s">
        <v>303</v>
      </c>
      <c r="B298" s="5">
        <v>205</v>
      </c>
      <c r="C298" s="5">
        <v>365</v>
      </c>
      <c r="D298" s="5">
        <v>445</v>
      </c>
      <c r="E298" s="5">
        <v>620</v>
      </c>
      <c r="F298" s="4">
        <f t="shared" si="4"/>
        <v>0.58870967741935487</v>
      </c>
    </row>
    <row r="299" spans="1:6" x14ac:dyDescent="0.25">
      <c r="A299" s="145" t="s">
        <v>304</v>
      </c>
      <c r="B299" s="5">
        <v>150</v>
      </c>
      <c r="C299" s="5">
        <v>240</v>
      </c>
      <c r="D299" s="5">
        <v>370</v>
      </c>
      <c r="E299" s="5">
        <v>645</v>
      </c>
      <c r="F299" s="4">
        <f t="shared" si="4"/>
        <v>0.37209302325581395</v>
      </c>
    </row>
    <row r="300" spans="1:6" x14ac:dyDescent="0.25">
      <c r="A300" s="145" t="s">
        <v>305</v>
      </c>
      <c r="B300" s="5">
        <v>2035</v>
      </c>
      <c r="C300" s="5">
        <v>3650</v>
      </c>
      <c r="D300" s="5">
        <v>5125</v>
      </c>
      <c r="E300" s="5">
        <v>7575</v>
      </c>
      <c r="F300" s="4">
        <f t="shared" si="4"/>
        <v>0.48184818481848185</v>
      </c>
    </row>
    <row r="301" spans="1:6" x14ac:dyDescent="0.25">
      <c r="A301" s="145" t="s">
        <v>306</v>
      </c>
      <c r="B301" s="5">
        <v>75</v>
      </c>
      <c r="C301" s="5">
        <v>135</v>
      </c>
      <c r="D301" s="5">
        <v>175</v>
      </c>
      <c r="E301" s="5">
        <v>205</v>
      </c>
      <c r="F301" s="4">
        <f t="shared" si="4"/>
        <v>0.65853658536585369</v>
      </c>
    </row>
    <row r="302" spans="1:6" x14ac:dyDescent="0.25">
      <c r="A302" s="145" t="s">
        <v>307</v>
      </c>
      <c r="B302" s="5">
        <v>1740</v>
      </c>
      <c r="C302" s="5">
        <v>2885</v>
      </c>
      <c r="D302" s="5">
        <v>4455</v>
      </c>
      <c r="E302" s="5">
        <v>6575</v>
      </c>
      <c r="F302" s="4">
        <f t="shared" si="4"/>
        <v>0.4387832699619772</v>
      </c>
    </row>
    <row r="303" spans="1:6" x14ac:dyDescent="0.25">
      <c r="A303" s="145" t="s">
        <v>308</v>
      </c>
      <c r="B303" s="5">
        <v>2850</v>
      </c>
      <c r="C303" s="5">
        <v>4765</v>
      </c>
      <c r="D303" s="5">
        <v>6550</v>
      </c>
      <c r="E303" s="5">
        <v>10770</v>
      </c>
      <c r="F303" s="4">
        <f t="shared" si="4"/>
        <v>0.44243268337975861</v>
      </c>
    </row>
    <row r="304" spans="1:6" x14ac:dyDescent="0.25">
      <c r="A304" s="145" t="s">
        <v>309</v>
      </c>
      <c r="B304" s="5">
        <v>125</v>
      </c>
      <c r="C304" s="5">
        <v>250</v>
      </c>
      <c r="D304" s="5">
        <v>425</v>
      </c>
      <c r="E304" s="5">
        <v>615</v>
      </c>
      <c r="F304" s="4">
        <f t="shared" si="4"/>
        <v>0.4065040650406504</v>
      </c>
    </row>
    <row r="305" spans="1:6" x14ac:dyDescent="0.25">
      <c r="A305" s="145" t="s">
        <v>310</v>
      </c>
      <c r="B305" s="5">
        <v>35</v>
      </c>
      <c r="C305" s="5">
        <v>115</v>
      </c>
      <c r="D305" s="5">
        <v>140</v>
      </c>
      <c r="E305" s="5">
        <v>155</v>
      </c>
      <c r="F305" s="4">
        <f t="shared" si="4"/>
        <v>0.74193548387096775</v>
      </c>
    </row>
    <row r="306" spans="1:6" x14ac:dyDescent="0.25">
      <c r="A306" s="145" t="s">
        <v>311</v>
      </c>
      <c r="B306" s="5">
        <v>420</v>
      </c>
      <c r="C306" s="5">
        <v>610</v>
      </c>
      <c r="D306" s="5">
        <v>855</v>
      </c>
      <c r="E306" s="5">
        <v>1260</v>
      </c>
      <c r="F306" s="4">
        <f t="shared" si="4"/>
        <v>0.48412698412698413</v>
      </c>
    </row>
    <row r="307" spans="1:6" x14ac:dyDescent="0.25">
      <c r="A307" s="145" t="s">
        <v>312</v>
      </c>
      <c r="B307" s="5">
        <v>1040</v>
      </c>
      <c r="C307" s="5">
        <v>1545</v>
      </c>
      <c r="D307" s="5">
        <v>2055</v>
      </c>
      <c r="E307" s="5">
        <v>2770</v>
      </c>
      <c r="F307" s="4">
        <f t="shared" si="4"/>
        <v>0.5577617328519856</v>
      </c>
    </row>
    <row r="308" spans="1:6" x14ac:dyDescent="0.25">
      <c r="A308" s="145" t="s">
        <v>313</v>
      </c>
      <c r="B308" s="5">
        <v>250</v>
      </c>
      <c r="C308" s="5">
        <v>335</v>
      </c>
      <c r="D308" s="5">
        <v>475</v>
      </c>
      <c r="E308" s="5">
        <v>615</v>
      </c>
      <c r="F308" s="4">
        <f t="shared" si="4"/>
        <v>0.54471544715447151</v>
      </c>
    </row>
    <row r="309" spans="1:6" x14ac:dyDescent="0.25">
      <c r="A309" s="145" t="s">
        <v>314</v>
      </c>
      <c r="B309" s="5">
        <v>9620</v>
      </c>
      <c r="C309" s="5">
        <v>14095</v>
      </c>
      <c r="D309" s="5">
        <v>18085</v>
      </c>
      <c r="E309" s="5">
        <v>28500</v>
      </c>
      <c r="F309" s="4">
        <f t="shared" si="4"/>
        <v>0.49456140350877192</v>
      </c>
    </row>
    <row r="310" spans="1:6" x14ac:dyDescent="0.25">
      <c r="A310" s="145" t="s">
        <v>315</v>
      </c>
      <c r="B310" s="5">
        <v>220</v>
      </c>
      <c r="C310" s="5">
        <v>330</v>
      </c>
      <c r="D310" s="5">
        <v>465</v>
      </c>
      <c r="E310" s="5">
        <v>625</v>
      </c>
      <c r="F310" s="4">
        <f t="shared" si="4"/>
        <v>0.52800000000000002</v>
      </c>
    </row>
    <row r="311" spans="1:6" x14ac:dyDescent="0.25">
      <c r="A311" s="145" t="s">
        <v>316</v>
      </c>
      <c r="B311" s="5">
        <v>580</v>
      </c>
      <c r="C311" s="5">
        <v>1145</v>
      </c>
      <c r="D311" s="5">
        <v>1765</v>
      </c>
      <c r="E311" s="5">
        <v>2625</v>
      </c>
      <c r="F311" s="4">
        <f t="shared" si="4"/>
        <v>0.43619047619047618</v>
      </c>
    </row>
    <row r="312" spans="1:6" x14ac:dyDescent="0.25">
      <c r="A312" s="145" t="s">
        <v>318</v>
      </c>
      <c r="B312" s="5">
        <v>960</v>
      </c>
      <c r="C312" s="5">
        <v>2030</v>
      </c>
      <c r="D312" s="5">
        <v>3160</v>
      </c>
      <c r="E312" s="5">
        <v>5440</v>
      </c>
      <c r="F312" s="4">
        <f t="shared" si="4"/>
        <v>0.37316176470588236</v>
      </c>
    </row>
    <row r="313" spans="1:6" x14ac:dyDescent="0.25">
      <c r="A313" s="145" t="s">
        <v>319</v>
      </c>
      <c r="B313" s="5">
        <v>4125</v>
      </c>
      <c r="C313" s="5">
        <v>8375</v>
      </c>
      <c r="D313" s="5">
        <v>13850</v>
      </c>
      <c r="E313" s="5">
        <v>28295</v>
      </c>
      <c r="F313" s="4">
        <f t="shared" si="4"/>
        <v>0.29598869058137478</v>
      </c>
    </row>
    <row r="314" spans="1:6" x14ac:dyDescent="0.25">
      <c r="A314" s="145" t="s">
        <v>320</v>
      </c>
      <c r="B314" s="5">
        <v>1470</v>
      </c>
      <c r="C314" s="5">
        <v>2035</v>
      </c>
      <c r="D314" s="5">
        <v>2965</v>
      </c>
      <c r="E314" s="5">
        <v>4570</v>
      </c>
      <c r="F314" s="4">
        <f t="shared" si="4"/>
        <v>0.44529540481400437</v>
      </c>
    </row>
    <row r="315" spans="1:6" x14ac:dyDescent="0.25">
      <c r="A315" s="145" t="s">
        <v>317</v>
      </c>
      <c r="B315" s="5">
        <v>730</v>
      </c>
      <c r="C315" s="5">
        <v>1130</v>
      </c>
      <c r="D315" s="5">
        <v>1585</v>
      </c>
      <c r="E315" s="5">
        <v>2300</v>
      </c>
      <c r="F315" s="4">
        <f t="shared" si="4"/>
        <v>0.49130434782608695</v>
      </c>
    </row>
    <row r="316" spans="1:6" x14ac:dyDescent="0.25">
      <c r="A316" s="145" t="s">
        <v>321</v>
      </c>
      <c r="B316" s="5">
        <v>1335</v>
      </c>
      <c r="C316" s="5">
        <v>2205</v>
      </c>
      <c r="D316" s="5">
        <v>3195</v>
      </c>
      <c r="E316" s="5">
        <v>6045</v>
      </c>
      <c r="F316" s="4">
        <f t="shared" si="4"/>
        <v>0.36476426799007444</v>
      </c>
    </row>
    <row r="317" spans="1:6" x14ac:dyDescent="0.25">
      <c r="A317" s="145" t="s">
        <v>322</v>
      </c>
      <c r="B317" s="5">
        <v>31525</v>
      </c>
      <c r="C317" s="5">
        <v>51395</v>
      </c>
      <c r="D317" s="5">
        <v>73000</v>
      </c>
      <c r="E317" s="5">
        <v>113430</v>
      </c>
      <c r="F317" s="4">
        <f t="shared" si="4"/>
        <v>0.45309882747068675</v>
      </c>
    </row>
    <row r="318" spans="1:6" x14ac:dyDescent="0.25">
      <c r="A318" s="145" t="s">
        <v>1323</v>
      </c>
      <c r="B318" s="5">
        <v>193880</v>
      </c>
      <c r="C318" s="5">
        <v>311200</v>
      </c>
      <c r="D318" s="5">
        <v>425370</v>
      </c>
      <c r="E318" s="5">
        <v>612075</v>
      </c>
      <c r="F318" s="4">
        <f t="shared" si="4"/>
        <v>0.50843442388596172</v>
      </c>
    </row>
    <row r="319" spans="1:6" x14ac:dyDescent="0.25">
      <c r="A319" s="145" t="s">
        <v>325</v>
      </c>
      <c r="B319" s="5">
        <v>345</v>
      </c>
      <c r="C319" s="5">
        <v>405</v>
      </c>
      <c r="D319" s="5">
        <v>580</v>
      </c>
      <c r="E319" s="5">
        <v>960</v>
      </c>
      <c r="F319" s="4">
        <f t="shared" si="4"/>
        <v>0.421875</v>
      </c>
    </row>
    <row r="320" spans="1:6" x14ac:dyDescent="0.25">
      <c r="A320" s="145" t="s">
        <v>326</v>
      </c>
      <c r="B320" s="5">
        <v>285</v>
      </c>
      <c r="C320" s="5">
        <v>570</v>
      </c>
      <c r="D320" s="5">
        <v>1050</v>
      </c>
      <c r="E320" s="5">
        <v>1960</v>
      </c>
      <c r="F320" s="4">
        <f t="shared" si="4"/>
        <v>0.29081632653061223</v>
      </c>
    </row>
    <row r="321" spans="1:6" x14ac:dyDescent="0.25">
      <c r="A321" s="145" t="s">
        <v>327</v>
      </c>
      <c r="B321" s="5">
        <v>310</v>
      </c>
      <c r="C321" s="5">
        <v>455</v>
      </c>
      <c r="D321" s="5">
        <v>645</v>
      </c>
      <c r="E321" s="5">
        <v>1420</v>
      </c>
      <c r="F321" s="4">
        <f t="shared" si="4"/>
        <v>0.32042253521126762</v>
      </c>
    </row>
    <row r="322" spans="1:6" x14ac:dyDescent="0.25">
      <c r="A322" s="145" t="s">
        <v>329</v>
      </c>
      <c r="B322" s="5">
        <v>1475</v>
      </c>
      <c r="C322" s="5">
        <v>1840</v>
      </c>
      <c r="D322" s="5">
        <v>2165</v>
      </c>
      <c r="E322" s="5">
        <v>2865</v>
      </c>
      <c r="F322" s="4">
        <f t="shared" si="4"/>
        <v>0.64223385689354273</v>
      </c>
    </row>
    <row r="323" spans="1:6" x14ac:dyDescent="0.25">
      <c r="A323" s="145" t="s">
        <v>324</v>
      </c>
      <c r="B323" s="5">
        <v>960</v>
      </c>
      <c r="C323" s="5">
        <v>1525</v>
      </c>
      <c r="D323" s="5">
        <v>1875</v>
      </c>
      <c r="E323" s="5">
        <v>3305</v>
      </c>
      <c r="F323" s="4">
        <f t="shared" ref="F323:F387" si="5">C323/E323</f>
        <v>0.46142208774583965</v>
      </c>
    </row>
    <row r="324" spans="1:6" x14ac:dyDescent="0.25">
      <c r="A324" s="145" t="s">
        <v>328</v>
      </c>
      <c r="B324" s="5">
        <v>3205</v>
      </c>
      <c r="C324" s="5">
        <v>4015</v>
      </c>
      <c r="D324" s="5">
        <v>4685</v>
      </c>
      <c r="E324" s="5">
        <v>6640</v>
      </c>
      <c r="F324" s="4">
        <f t="shared" si="5"/>
        <v>0.60466867469879515</v>
      </c>
    </row>
    <row r="325" spans="1:6" x14ac:dyDescent="0.25">
      <c r="A325" s="145" t="s">
        <v>330</v>
      </c>
      <c r="B325" s="5">
        <v>220</v>
      </c>
      <c r="C325" s="5">
        <v>345</v>
      </c>
      <c r="D325" s="5">
        <v>600</v>
      </c>
      <c r="E325" s="5">
        <v>875</v>
      </c>
      <c r="F325" s="4">
        <f t="shared" si="5"/>
        <v>0.39428571428571429</v>
      </c>
    </row>
    <row r="326" spans="1:6" x14ac:dyDescent="0.25">
      <c r="A326" s="145" t="s">
        <v>331</v>
      </c>
      <c r="B326" s="5">
        <v>380</v>
      </c>
      <c r="C326" s="5">
        <v>745</v>
      </c>
      <c r="D326" s="5">
        <v>1610</v>
      </c>
      <c r="E326" s="5">
        <v>6360</v>
      </c>
      <c r="F326" s="4">
        <f t="shared" si="5"/>
        <v>0.11713836477987422</v>
      </c>
    </row>
    <row r="327" spans="1:6" x14ac:dyDescent="0.25">
      <c r="A327" s="145" t="s">
        <v>332</v>
      </c>
      <c r="B327" s="5">
        <v>10</v>
      </c>
      <c r="C327" s="5">
        <v>30</v>
      </c>
      <c r="D327" s="5">
        <v>45</v>
      </c>
      <c r="E327" s="5">
        <v>80</v>
      </c>
      <c r="F327" s="4">
        <f t="shared" si="5"/>
        <v>0.375</v>
      </c>
    </row>
    <row r="328" spans="1:6" x14ac:dyDescent="0.25">
      <c r="A328" s="145" t="s">
        <v>333</v>
      </c>
      <c r="B328" s="5">
        <v>265</v>
      </c>
      <c r="C328" s="5">
        <v>525</v>
      </c>
      <c r="D328" s="5">
        <v>855</v>
      </c>
      <c r="E328" s="5">
        <v>1915</v>
      </c>
      <c r="F328" s="4">
        <f t="shared" si="5"/>
        <v>0.27415143603133157</v>
      </c>
    </row>
    <row r="329" spans="1:6" x14ac:dyDescent="0.25">
      <c r="A329" s="145" t="s">
        <v>335</v>
      </c>
      <c r="B329" s="5">
        <v>120</v>
      </c>
      <c r="C329" s="5">
        <v>485</v>
      </c>
      <c r="D329" s="5">
        <v>800</v>
      </c>
      <c r="E329" s="5">
        <v>4660</v>
      </c>
      <c r="F329" s="4">
        <f t="shared" si="5"/>
        <v>0.10407725321888411</v>
      </c>
    </row>
    <row r="330" spans="1:6" x14ac:dyDescent="0.25">
      <c r="A330" s="145" t="s">
        <v>337</v>
      </c>
      <c r="B330" s="5">
        <v>7695</v>
      </c>
      <c r="C330" s="5">
        <v>11470</v>
      </c>
      <c r="D330" s="5">
        <v>16355</v>
      </c>
      <c r="E330" s="5">
        <v>28935</v>
      </c>
      <c r="F330" s="4">
        <f t="shared" si="5"/>
        <v>0.39640573699671677</v>
      </c>
    </row>
    <row r="331" spans="1:6" x14ac:dyDescent="0.25">
      <c r="A331" s="145" t="s">
        <v>334</v>
      </c>
      <c r="B331" s="5">
        <v>40</v>
      </c>
      <c r="C331" s="5">
        <v>60</v>
      </c>
      <c r="D331" s="5">
        <v>115</v>
      </c>
      <c r="E331" s="5">
        <v>200</v>
      </c>
      <c r="F331" s="4">
        <f t="shared" si="5"/>
        <v>0.3</v>
      </c>
    </row>
    <row r="332" spans="1:6" x14ac:dyDescent="0.25">
      <c r="A332" s="145" t="s">
        <v>336</v>
      </c>
      <c r="B332" s="5">
        <v>910</v>
      </c>
      <c r="C332" s="5">
        <v>1745</v>
      </c>
      <c r="D332" s="5">
        <v>2920</v>
      </c>
      <c r="E332" s="5">
        <v>7105</v>
      </c>
      <c r="F332" s="4">
        <f t="shared" si="5"/>
        <v>0.24560168895144266</v>
      </c>
    </row>
    <row r="333" spans="1:6" x14ac:dyDescent="0.25">
      <c r="A333" s="145" t="s">
        <v>338</v>
      </c>
      <c r="B333" s="5">
        <v>260</v>
      </c>
      <c r="C333" s="5">
        <v>485</v>
      </c>
      <c r="D333" s="5">
        <v>635</v>
      </c>
      <c r="E333" s="5">
        <v>1070</v>
      </c>
      <c r="F333" s="4">
        <f t="shared" si="5"/>
        <v>0.45327102803738317</v>
      </c>
    </row>
    <row r="334" spans="1:6" x14ac:dyDescent="0.25">
      <c r="A334" s="145" t="s">
        <v>339</v>
      </c>
      <c r="B334" s="5">
        <v>1520</v>
      </c>
      <c r="C334" s="5">
        <v>2085</v>
      </c>
      <c r="D334" s="5">
        <v>3050</v>
      </c>
      <c r="E334" s="5">
        <v>3765</v>
      </c>
      <c r="F334" s="4">
        <f t="shared" si="5"/>
        <v>0.55378486055776888</v>
      </c>
    </row>
    <row r="335" spans="1:6" x14ac:dyDescent="0.25">
      <c r="A335" s="145" t="s">
        <v>340</v>
      </c>
      <c r="B335" s="5">
        <v>1435</v>
      </c>
      <c r="C335" s="5">
        <v>1725</v>
      </c>
      <c r="D335" s="5">
        <v>2530</v>
      </c>
      <c r="E335" s="5">
        <v>3665</v>
      </c>
      <c r="F335" s="4">
        <f t="shared" si="5"/>
        <v>0.47066848567530695</v>
      </c>
    </row>
    <row r="336" spans="1:6" x14ac:dyDescent="0.25">
      <c r="A336" s="145" t="s">
        <v>341</v>
      </c>
      <c r="B336" s="5">
        <v>305</v>
      </c>
      <c r="C336" s="5">
        <v>525</v>
      </c>
      <c r="D336" s="5">
        <v>745</v>
      </c>
      <c r="E336" s="5">
        <v>1015</v>
      </c>
      <c r="F336" s="4">
        <f t="shared" si="5"/>
        <v>0.51724137931034486</v>
      </c>
    </row>
    <row r="337" spans="1:6" x14ac:dyDescent="0.25">
      <c r="A337" s="145" t="s">
        <v>342</v>
      </c>
      <c r="B337" s="5">
        <v>10</v>
      </c>
      <c r="C337" s="5">
        <v>50</v>
      </c>
      <c r="D337" s="5">
        <v>65</v>
      </c>
      <c r="E337" s="5">
        <v>125</v>
      </c>
      <c r="F337" s="4">
        <f t="shared" si="5"/>
        <v>0.4</v>
      </c>
    </row>
    <row r="338" spans="1:6" x14ac:dyDescent="0.25">
      <c r="A338" s="145" t="s">
        <v>343</v>
      </c>
      <c r="B338" s="5">
        <v>295</v>
      </c>
      <c r="C338" s="5">
        <v>435</v>
      </c>
      <c r="D338" s="5">
        <v>560</v>
      </c>
      <c r="E338" s="5">
        <v>695</v>
      </c>
      <c r="F338" s="4">
        <f t="shared" si="5"/>
        <v>0.62589928057553956</v>
      </c>
    </row>
    <row r="339" spans="1:6" x14ac:dyDescent="0.25">
      <c r="A339" s="145" t="s">
        <v>344</v>
      </c>
      <c r="B339" s="5">
        <v>3025</v>
      </c>
      <c r="C339" s="5">
        <v>4935</v>
      </c>
      <c r="D339" s="5">
        <v>7190</v>
      </c>
      <c r="E339" s="5">
        <v>9715</v>
      </c>
      <c r="F339" s="4">
        <f t="shared" si="5"/>
        <v>0.50797735460627891</v>
      </c>
    </row>
    <row r="340" spans="1:6" x14ac:dyDescent="0.25">
      <c r="A340" s="145" t="s">
        <v>345</v>
      </c>
      <c r="B340" s="5">
        <v>40</v>
      </c>
      <c r="C340" s="5">
        <v>125</v>
      </c>
      <c r="D340" s="5">
        <v>155</v>
      </c>
      <c r="E340" s="5">
        <v>310</v>
      </c>
      <c r="F340" s="4">
        <f t="shared" si="5"/>
        <v>0.40322580645161288</v>
      </c>
    </row>
    <row r="341" spans="1:6" x14ac:dyDescent="0.25">
      <c r="A341" s="145" t="s">
        <v>346</v>
      </c>
      <c r="B341" s="5">
        <v>80</v>
      </c>
      <c r="C341" s="5">
        <v>115</v>
      </c>
      <c r="D341" s="5">
        <v>195</v>
      </c>
      <c r="E341" s="5">
        <v>275</v>
      </c>
      <c r="F341" s="4">
        <f t="shared" si="5"/>
        <v>0.41818181818181815</v>
      </c>
    </row>
    <row r="342" spans="1:6" x14ac:dyDescent="0.25">
      <c r="A342" s="145" t="s">
        <v>347</v>
      </c>
      <c r="B342" s="5">
        <v>730</v>
      </c>
      <c r="C342" s="5">
        <v>1210</v>
      </c>
      <c r="D342" s="5">
        <v>1640</v>
      </c>
      <c r="E342" s="5">
        <v>2430</v>
      </c>
      <c r="F342" s="4">
        <f t="shared" si="5"/>
        <v>0.49794238683127573</v>
      </c>
    </row>
    <row r="343" spans="1:6" x14ac:dyDescent="0.25">
      <c r="A343" s="145" t="s">
        <v>348</v>
      </c>
      <c r="B343" s="5">
        <v>535</v>
      </c>
      <c r="C343" s="5">
        <v>900</v>
      </c>
      <c r="D343" s="5">
        <v>1310</v>
      </c>
      <c r="E343" s="5">
        <v>2140</v>
      </c>
      <c r="F343" s="4">
        <f t="shared" si="5"/>
        <v>0.42056074766355139</v>
      </c>
    </row>
    <row r="344" spans="1:6" x14ac:dyDescent="0.25">
      <c r="A344" s="145" t="s">
        <v>349</v>
      </c>
      <c r="B344" s="5">
        <v>175</v>
      </c>
      <c r="C344" s="5">
        <v>330</v>
      </c>
      <c r="D344" s="5">
        <v>505</v>
      </c>
      <c r="E344" s="5">
        <v>700</v>
      </c>
      <c r="F344" s="4">
        <f t="shared" si="5"/>
        <v>0.47142857142857142</v>
      </c>
    </row>
    <row r="345" spans="1:6" x14ac:dyDescent="0.25">
      <c r="A345" s="145" t="s">
        <v>350</v>
      </c>
      <c r="B345" s="5">
        <v>460</v>
      </c>
      <c r="C345" s="5">
        <v>625</v>
      </c>
      <c r="D345" s="5">
        <v>820</v>
      </c>
      <c r="E345" s="5">
        <v>1020</v>
      </c>
      <c r="F345" s="4">
        <f t="shared" si="5"/>
        <v>0.61274509803921573</v>
      </c>
    </row>
    <row r="346" spans="1:6" x14ac:dyDescent="0.25">
      <c r="A346" s="145" t="s">
        <v>351</v>
      </c>
      <c r="B346" s="5">
        <v>1630</v>
      </c>
      <c r="C346" s="5">
        <v>3250</v>
      </c>
      <c r="D346" s="5">
        <v>3970</v>
      </c>
      <c r="E346" s="5">
        <v>5930</v>
      </c>
      <c r="F346" s="4">
        <f t="shared" si="5"/>
        <v>0.54806070826306919</v>
      </c>
    </row>
    <row r="347" spans="1:6" x14ac:dyDescent="0.25">
      <c r="A347" s="145" t="s">
        <v>352</v>
      </c>
      <c r="B347" s="5">
        <v>685</v>
      </c>
      <c r="C347" s="5">
        <v>1085</v>
      </c>
      <c r="D347" s="5">
        <v>1415</v>
      </c>
      <c r="E347" s="5">
        <v>1930</v>
      </c>
      <c r="F347" s="4">
        <f t="shared" si="5"/>
        <v>0.56217616580310881</v>
      </c>
    </row>
    <row r="348" spans="1:6" x14ac:dyDescent="0.25">
      <c r="A348" s="145" t="s">
        <v>353</v>
      </c>
      <c r="B348" s="5">
        <v>170</v>
      </c>
      <c r="C348" s="5">
        <v>260</v>
      </c>
      <c r="D348" s="5">
        <v>420</v>
      </c>
      <c r="E348" s="5">
        <v>1710</v>
      </c>
      <c r="F348" s="4">
        <f t="shared" si="5"/>
        <v>0.15204678362573099</v>
      </c>
    </row>
    <row r="349" spans="1:6" x14ac:dyDescent="0.25">
      <c r="A349" s="145" t="s">
        <v>354</v>
      </c>
      <c r="B349" s="5">
        <v>60</v>
      </c>
      <c r="C349" s="5">
        <v>135</v>
      </c>
      <c r="D349" s="5">
        <v>205</v>
      </c>
      <c r="E349" s="5">
        <v>425</v>
      </c>
      <c r="F349" s="4">
        <f t="shared" si="5"/>
        <v>0.31764705882352939</v>
      </c>
    </row>
    <row r="350" spans="1:6" x14ac:dyDescent="0.25">
      <c r="A350" s="145" t="s">
        <v>355</v>
      </c>
      <c r="B350" s="5">
        <v>590</v>
      </c>
      <c r="C350" s="5">
        <v>1015</v>
      </c>
      <c r="D350" s="5">
        <v>1375</v>
      </c>
      <c r="E350" s="5">
        <v>1850</v>
      </c>
      <c r="F350" s="4">
        <f t="shared" si="5"/>
        <v>0.5486486486486486</v>
      </c>
    </row>
    <row r="351" spans="1:6" x14ac:dyDescent="0.25">
      <c r="A351" s="145" t="s">
        <v>356</v>
      </c>
      <c r="B351" s="5">
        <v>140</v>
      </c>
      <c r="C351" s="5">
        <v>175</v>
      </c>
      <c r="D351" s="5">
        <v>255</v>
      </c>
      <c r="E351" s="5">
        <v>370</v>
      </c>
      <c r="F351" s="4">
        <f t="shared" si="5"/>
        <v>0.47297297297297297</v>
      </c>
    </row>
    <row r="352" spans="1:6" x14ac:dyDescent="0.25">
      <c r="A352" s="145" t="s">
        <v>357</v>
      </c>
      <c r="B352" s="5">
        <v>425</v>
      </c>
      <c r="C352" s="5">
        <v>1225</v>
      </c>
      <c r="D352" s="5">
        <v>2195</v>
      </c>
      <c r="E352" s="5">
        <v>4215</v>
      </c>
      <c r="F352" s="4">
        <f t="shared" si="5"/>
        <v>0.29062870699881377</v>
      </c>
    </row>
    <row r="353" spans="1:6" x14ac:dyDescent="0.25">
      <c r="A353" s="145" t="s">
        <v>358</v>
      </c>
      <c r="B353" s="5">
        <v>2990</v>
      </c>
      <c r="C353" s="5">
        <v>5895</v>
      </c>
      <c r="D353" s="5">
        <v>9105</v>
      </c>
      <c r="E353" s="5">
        <v>11950</v>
      </c>
      <c r="F353" s="4">
        <f t="shared" si="5"/>
        <v>0.49330543933054394</v>
      </c>
    </row>
    <row r="354" spans="1:6" x14ac:dyDescent="0.25">
      <c r="A354" s="145" t="s">
        <v>359</v>
      </c>
      <c r="B354" s="5">
        <v>165</v>
      </c>
      <c r="C354" s="5">
        <v>335</v>
      </c>
      <c r="D354" s="5">
        <v>685</v>
      </c>
      <c r="E354" s="5">
        <v>1360</v>
      </c>
      <c r="F354" s="4">
        <f t="shared" si="5"/>
        <v>0.24632352941176472</v>
      </c>
    </row>
    <row r="355" spans="1:6" x14ac:dyDescent="0.25">
      <c r="A355" s="145" t="s">
        <v>360</v>
      </c>
      <c r="B355" s="5">
        <v>2230</v>
      </c>
      <c r="C355" s="5">
        <v>3635</v>
      </c>
      <c r="D355" s="5">
        <v>4925</v>
      </c>
      <c r="E355" s="5">
        <v>6960</v>
      </c>
      <c r="F355" s="4">
        <f t="shared" si="5"/>
        <v>0.52227011494252873</v>
      </c>
    </row>
    <row r="356" spans="1:6" x14ac:dyDescent="0.25">
      <c r="A356" s="145" t="s">
        <v>361</v>
      </c>
      <c r="B356" s="5">
        <v>135</v>
      </c>
      <c r="C356" s="5">
        <v>270</v>
      </c>
      <c r="D356" s="5">
        <v>395</v>
      </c>
      <c r="E356" s="5">
        <v>640</v>
      </c>
      <c r="F356" s="4">
        <f t="shared" si="5"/>
        <v>0.421875</v>
      </c>
    </row>
    <row r="357" spans="1:6" x14ac:dyDescent="0.25">
      <c r="A357" s="145" t="s">
        <v>362</v>
      </c>
      <c r="B357" s="5">
        <v>80</v>
      </c>
      <c r="C357" s="5">
        <v>140</v>
      </c>
      <c r="D357" s="5">
        <v>200</v>
      </c>
      <c r="E357" s="5">
        <v>315</v>
      </c>
      <c r="F357" s="4">
        <f t="shared" si="5"/>
        <v>0.44444444444444442</v>
      </c>
    </row>
    <row r="358" spans="1:6" x14ac:dyDescent="0.25">
      <c r="A358" s="145" t="s">
        <v>363</v>
      </c>
      <c r="B358" s="5">
        <v>3670</v>
      </c>
      <c r="C358" s="5">
        <v>5645</v>
      </c>
      <c r="D358" s="5">
        <v>8170</v>
      </c>
      <c r="E358" s="5">
        <v>11775</v>
      </c>
      <c r="F358" s="4">
        <f t="shared" si="5"/>
        <v>0.47940552016985138</v>
      </c>
    </row>
    <row r="359" spans="1:6" x14ac:dyDescent="0.25">
      <c r="A359" s="145" t="s">
        <v>364</v>
      </c>
      <c r="B359" s="5">
        <v>640</v>
      </c>
      <c r="C359" s="5">
        <v>835</v>
      </c>
      <c r="D359" s="5">
        <v>955</v>
      </c>
      <c r="E359" s="5">
        <v>1195</v>
      </c>
      <c r="F359" s="4">
        <f t="shared" si="5"/>
        <v>0.69874476987447698</v>
      </c>
    </row>
    <row r="360" spans="1:6" x14ac:dyDescent="0.25">
      <c r="A360" s="145" t="s">
        <v>365</v>
      </c>
      <c r="B360" s="5">
        <v>665</v>
      </c>
      <c r="C360" s="5">
        <v>875</v>
      </c>
      <c r="D360" s="5">
        <v>1290</v>
      </c>
      <c r="E360" s="5">
        <v>1800</v>
      </c>
      <c r="F360" s="4">
        <f t="shared" si="5"/>
        <v>0.4861111111111111</v>
      </c>
    </row>
    <row r="361" spans="1:6" x14ac:dyDescent="0.25">
      <c r="A361" s="145" t="s">
        <v>366</v>
      </c>
      <c r="B361" s="5">
        <v>30</v>
      </c>
      <c r="C361" s="5">
        <v>70</v>
      </c>
      <c r="D361" s="5">
        <v>115</v>
      </c>
      <c r="E361" s="5">
        <v>565</v>
      </c>
      <c r="F361" s="4">
        <f t="shared" si="5"/>
        <v>0.12389380530973451</v>
      </c>
    </row>
    <row r="362" spans="1:6" x14ac:dyDescent="0.25">
      <c r="A362" s="145" t="s">
        <v>367</v>
      </c>
      <c r="B362" s="5">
        <v>195</v>
      </c>
      <c r="C362" s="5">
        <v>690</v>
      </c>
      <c r="D362" s="5">
        <v>1370</v>
      </c>
      <c r="E362" s="5">
        <v>2300</v>
      </c>
      <c r="F362" s="4">
        <f t="shared" si="5"/>
        <v>0.3</v>
      </c>
    </row>
    <row r="363" spans="1:6" x14ac:dyDescent="0.25">
      <c r="A363" s="145" t="s">
        <v>368</v>
      </c>
      <c r="B363" s="5">
        <v>3790</v>
      </c>
      <c r="C363" s="5">
        <v>5145</v>
      </c>
      <c r="D363" s="5">
        <v>6175</v>
      </c>
      <c r="E363" s="5">
        <v>8035</v>
      </c>
      <c r="F363" s="4">
        <f t="shared" si="5"/>
        <v>0.64032358431860614</v>
      </c>
    </row>
    <row r="364" spans="1:6" x14ac:dyDescent="0.25">
      <c r="A364" s="145" t="s">
        <v>369</v>
      </c>
      <c r="B364" s="5">
        <v>55</v>
      </c>
      <c r="C364" s="5">
        <v>105</v>
      </c>
      <c r="D364" s="5">
        <v>145</v>
      </c>
      <c r="E364" s="5">
        <v>230</v>
      </c>
      <c r="F364" s="4">
        <f t="shared" si="5"/>
        <v>0.45652173913043476</v>
      </c>
    </row>
    <row r="365" spans="1:6" x14ac:dyDescent="0.25">
      <c r="A365" s="145" t="s">
        <v>370</v>
      </c>
      <c r="B365" s="5">
        <v>75</v>
      </c>
      <c r="C365" s="5">
        <v>185</v>
      </c>
      <c r="D365" s="5">
        <v>460</v>
      </c>
      <c r="E365" s="5">
        <v>790</v>
      </c>
      <c r="F365" s="4">
        <f t="shared" si="5"/>
        <v>0.23417721518987342</v>
      </c>
    </row>
    <row r="366" spans="1:6" x14ac:dyDescent="0.25">
      <c r="A366" s="145" t="s">
        <v>371</v>
      </c>
      <c r="B366" s="5">
        <v>2415</v>
      </c>
      <c r="C366" s="5">
        <v>3270</v>
      </c>
      <c r="D366" s="5">
        <v>4245</v>
      </c>
      <c r="E366" s="5">
        <v>5310</v>
      </c>
      <c r="F366" s="4">
        <f>C366/E366</f>
        <v>0.61581920903954801</v>
      </c>
    </row>
    <row r="367" spans="1:6" x14ac:dyDescent="0.25">
      <c r="A367" s="145" t="s">
        <v>372</v>
      </c>
      <c r="B367" s="5">
        <v>1440</v>
      </c>
      <c r="C367" s="5">
        <v>2120</v>
      </c>
      <c r="D367" s="5">
        <v>2895</v>
      </c>
      <c r="E367" s="5">
        <v>4040</v>
      </c>
      <c r="F367" s="4">
        <f t="shared" si="5"/>
        <v>0.52475247524752477</v>
      </c>
    </row>
    <row r="368" spans="1:6" x14ac:dyDescent="0.25">
      <c r="A368" s="145" t="s">
        <v>373</v>
      </c>
      <c r="B368" s="5">
        <v>90</v>
      </c>
      <c r="C368" s="5">
        <v>160</v>
      </c>
      <c r="D368" s="5">
        <v>235</v>
      </c>
      <c r="E368" s="5">
        <v>660</v>
      </c>
      <c r="F368" s="4">
        <f t="shared" si="5"/>
        <v>0.24242424242424243</v>
      </c>
    </row>
    <row r="369" spans="1:6" x14ac:dyDescent="0.25">
      <c r="A369" s="145" t="s">
        <v>374</v>
      </c>
      <c r="B369" s="5">
        <v>340</v>
      </c>
      <c r="C369" s="5">
        <v>640</v>
      </c>
      <c r="D369" s="5">
        <v>800</v>
      </c>
      <c r="E369" s="5">
        <v>1200</v>
      </c>
      <c r="F369" s="4">
        <f t="shared" si="5"/>
        <v>0.53333333333333333</v>
      </c>
    </row>
    <row r="370" spans="1:6" x14ac:dyDescent="0.25">
      <c r="A370" s="145" t="s">
        <v>375</v>
      </c>
      <c r="B370" s="5">
        <v>420</v>
      </c>
      <c r="C370" s="5">
        <v>655</v>
      </c>
      <c r="D370" s="5">
        <v>765</v>
      </c>
      <c r="E370" s="5">
        <v>1150</v>
      </c>
      <c r="F370" s="4">
        <f t="shared" si="5"/>
        <v>0.56956521739130439</v>
      </c>
    </row>
    <row r="371" spans="1:6" x14ac:dyDescent="0.25">
      <c r="A371" s="145" t="s">
        <v>377</v>
      </c>
      <c r="B371" s="5">
        <v>170</v>
      </c>
      <c r="C371" s="5">
        <v>325</v>
      </c>
      <c r="D371" s="5">
        <v>395</v>
      </c>
      <c r="E371" s="5">
        <v>555</v>
      </c>
      <c r="F371" s="4">
        <f t="shared" si="5"/>
        <v>0.5855855855855856</v>
      </c>
    </row>
    <row r="372" spans="1:6" x14ac:dyDescent="0.25">
      <c r="A372" s="145" t="s">
        <v>378</v>
      </c>
      <c r="B372" s="5">
        <v>45</v>
      </c>
      <c r="C372" s="5">
        <v>105</v>
      </c>
      <c r="D372" s="5">
        <v>150</v>
      </c>
      <c r="E372" s="5">
        <v>180</v>
      </c>
      <c r="F372" s="4">
        <f t="shared" si="5"/>
        <v>0.58333333333333337</v>
      </c>
    </row>
    <row r="373" spans="1:6" x14ac:dyDescent="0.25">
      <c r="A373" s="145" t="s">
        <v>379</v>
      </c>
      <c r="B373" s="5">
        <v>120</v>
      </c>
      <c r="C373" s="5">
        <v>220</v>
      </c>
      <c r="D373" s="5">
        <v>280</v>
      </c>
      <c r="E373" s="5">
        <v>460</v>
      </c>
      <c r="F373" s="4">
        <f t="shared" si="5"/>
        <v>0.47826086956521741</v>
      </c>
    </row>
    <row r="374" spans="1:6" x14ac:dyDescent="0.25">
      <c r="A374" s="145" t="s">
        <v>380</v>
      </c>
      <c r="B374" s="5">
        <v>125</v>
      </c>
      <c r="C374" s="5">
        <v>140</v>
      </c>
      <c r="D374" s="5">
        <v>160</v>
      </c>
      <c r="E374" s="5">
        <v>190</v>
      </c>
      <c r="F374" s="4">
        <f t="shared" si="5"/>
        <v>0.73684210526315785</v>
      </c>
    </row>
    <row r="375" spans="1:6" x14ac:dyDescent="0.25">
      <c r="A375" s="145" t="s">
        <v>381</v>
      </c>
      <c r="B375" s="5">
        <v>2160</v>
      </c>
      <c r="C375" s="5">
        <v>3575</v>
      </c>
      <c r="D375" s="5">
        <v>4730</v>
      </c>
      <c r="E375" s="5">
        <v>6665</v>
      </c>
      <c r="F375" s="4">
        <f t="shared" si="5"/>
        <v>0.53638409602400605</v>
      </c>
    </row>
    <row r="376" spans="1:6" x14ac:dyDescent="0.25">
      <c r="A376" s="145" t="s">
        <v>382</v>
      </c>
      <c r="B376" s="5">
        <v>285</v>
      </c>
      <c r="C376" s="5">
        <v>445</v>
      </c>
      <c r="D376" s="5">
        <v>565</v>
      </c>
      <c r="E376" s="5">
        <v>815</v>
      </c>
      <c r="F376" s="4">
        <f t="shared" si="5"/>
        <v>0.54601226993865026</v>
      </c>
    </row>
    <row r="377" spans="1:6" x14ac:dyDescent="0.25">
      <c r="A377" s="145" t="s">
        <v>383</v>
      </c>
      <c r="B377" s="5">
        <v>1075</v>
      </c>
      <c r="C377" s="5">
        <v>1990</v>
      </c>
      <c r="D377" s="5">
        <v>2945</v>
      </c>
      <c r="E377" s="5">
        <v>4270</v>
      </c>
      <c r="F377" s="4">
        <f t="shared" si="5"/>
        <v>0.46604215456674475</v>
      </c>
    </row>
    <row r="378" spans="1:6" x14ac:dyDescent="0.25">
      <c r="A378" s="145" t="s">
        <v>384</v>
      </c>
      <c r="B378" s="5">
        <v>5480</v>
      </c>
      <c r="C378" s="5">
        <v>8215</v>
      </c>
      <c r="D378" s="5">
        <v>10595</v>
      </c>
      <c r="E378" s="5">
        <v>15130</v>
      </c>
      <c r="F378" s="4">
        <f t="shared" si="5"/>
        <v>0.54296100462656971</v>
      </c>
    </row>
    <row r="379" spans="1:6" x14ac:dyDescent="0.25">
      <c r="A379" s="145" t="s">
        <v>385</v>
      </c>
      <c r="B379" s="5">
        <v>225</v>
      </c>
      <c r="C379" s="5">
        <v>560</v>
      </c>
      <c r="D379" s="5">
        <v>700</v>
      </c>
      <c r="E379" s="5">
        <v>990</v>
      </c>
      <c r="F379" s="4">
        <f t="shared" si="5"/>
        <v>0.56565656565656564</v>
      </c>
    </row>
    <row r="380" spans="1:6" x14ac:dyDescent="0.25">
      <c r="A380" s="145" t="s">
        <v>386</v>
      </c>
      <c r="B380" s="5">
        <v>6390</v>
      </c>
      <c r="C380" s="5">
        <v>11105</v>
      </c>
      <c r="D380" s="5">
        <v>14545</v>
      </c>
      <c r="E380" s="5">
        <v>20310</v>
      </c>
      <c r="F380" s="4">
        <f t="shared" si="5"/>
        <v>0.54677498769079269</v>
      </c>
    </row>
    <row r="381" spans="1:6" x14ac:dyDescent="0.25">
      <c r="A381" s="145" t="s">
        <v>387</v>
      </c>
      <c r="B381" s="5">
        <v>290</v>
      </c>
      <c r="C381" s="5">
        <v>920</v>
      </c>
      <c r="D381" s="5">
        <v>2135</v>
      </c>
      <c r="E381" s="5">
        <v>8270</v>
      </c>
      <c r="F381" s="4">
        <f t="shared" si="5"/>
        <v>0.11124546553808948</v>
      </c>
    </row>
    <row r="382" spans="1:6" x14ac:dyDescent="0.25">
      <c r="A382" s="145" t="s">
        <v>388</v>
      </c>
      <c r="B382" s="5">
        <v>10</v>
      </c>
      <c r="C382" s="5">
        <v>35</v>
      </c>
      <c r="D382" s="5">
        <v>45</v>
      </c>
      <c r="E382" s="5">
        <v>85</v>
      </c>
      <c r="F382" s="4">
        <f t="shared" si="5"/>
        <v>0.41176470588235292</v>
      </c>
    </row>
    <row r="383" spans="1:6" x14ac:dyDescent="0.25">
      <c r="A383" s="145" t="s">
        <v>389</v>
      </c>
      <c r="B383" s="5">
        <v>75</v>
      </c>
      <c r="C383" s="5">
        <v>115</v>
      </c>
      <c r="D383" s="5">
        <v>150</v>
      </c>
      <c r="E383" s="5">
        <v>175</v>
      </c>
      <c r="F383" s="4">
        <f t="shared" si="5"/>
        <v>0.65714285714285714</v>
      </c>
    </row>
    <row r="384" spans="1:6" x14ac:dyDescent="0.25">
      <c r="A384" s="145" t="s">
        <v>390</v>
      </c>
      <c r="B384" s="5">
        <v>1575</v>
      </c>
      <c r="C384" s="5">
        <v>2255</v>
      </c>
      <c r="D384" s="5">
        <v>3295</v>
      </c>
      <c r="E384" s="5">
        <v>4370</v>
      </c>
      <c r="F384" s="4">
        <f t="shared" si="5"/>
        <v>0.51601830663615555</v>
      </c>
    </row>
    <row r="385" spans="1:6" x14ac:dyDescent="0.25">
      <c r="A385" s="145" t="s">
        <v>391</v>
      </c>
      <c r="B385" s="5">
        <v>11070</v>
      </c>
      <c r="C385" s="5">
        <v>18310</v>
      </c>
      <c r="D385" s="5">
        <v>29180</v>
      </c>
      <c r="E385" s="5">
        <v>43280</v>
      </c>
      <c r="F385" s="4">
        <f t="shared" si="5"/>
        <v>0.42305914972273567</v>
      </c>
    </row>
    <row r="386" spans="1:6" x14ac:dyDescent="0.25">
      <c r="A386" s="145" t="s">
        <v>392</v>
      </c>
      <c r="B386" s="5">
        <v>745</v>
      </c>
      <c r="C386" s="5">
        <v>870</v>
      </c>
      <c r="D386" s="5">
        <v>1000</v>
      </c>
      <c r="E386" s="5">
        <v>1145</v>
      </c>
      <c r="F386" s="4">
        <f t="shared" si="5"/>
        <v>0.75982532751091703</v>
      </c>
    </row>
    <row r="387" spans="1:6" x14ac:dyDescent="0.25">
      <c r="A387" s="145" t="s">
        <v>393</v>
      </c>
      <c r="B387" s="5">
        <v>2790</v>
      </c>
      <c r="C387" s="5">
        <v>5020</v>
      </c>
      <c r="D387" s="5">
        <v>7865</v>
      </c>
      <c r="E387" s="5">
        <v>13035</v>
      </c>
      <c r="F387" s="4">
        <f t="shared" si="5"/>
        <v>0.3851169927119294</v>
      </c>
    </row>
    <row r="388" spans="1:6" x14ac:dyDescent="0.25">
      <c r="A388" s="145" t="s">
        <v>394</v>
      </c>
      <c r="B388" s="5">
        <v>1355</v>
      </c>
      <c r="C388" s="5">
        <v>1530</v>
      </c>
      <c r="D388" s="5">
        <v>1965</v>
      </c>
      <c r="E388" s="5">
        <v>2860</v>
      </c>
      <c r="F388" s="4">
        <f t="shared" ref="F388:F441" si="6">C388/E388</f>
        <v>0.534965034965035</v>
      </c>
    </row>
    <row r="389" spans="1:6" x14ac:dyDescent="0.25">
      <c r="A389" s="145" t="s">
        <v>395</v>
      </c>
      <c r="B389" s="5">
        <v>425</v>
      </c>
      <c r="C389" s="5">
        <v>635</v>
      </c>
      <c r="D389" s="5">
        <v>975</v>
      </c>
      <c r="E389" s="5">
        <v>1485</v>
      </c>
      <c r="F389" s="4">
        <f t="shared" si="6"/>
        <v>0.42760942760942761</v>
      </c>
    </row>
    <row r="390" spans="1:6" x14ac:dyDescent="0.25">
      <c r="A390" s="145" t="s">
        <v>396</v>
      </c>
      <c r="B390" s="5">
        <v>735</v>
      </c>
      <c r="C390" s="5">
        <v>1045</v>
      </c>
      <c r="D390" s="5">
        <v>1650</v>
      </c>
      <c r="E390" s="5">
        <v>2425</v>
      </c>
      <c r="F390" s="4">
        <f t="shared" si="6"/>
        <v>0.43092783505154642</v>
      </c>
    </row>
    <row r="391" spans="1:6" x14ac:dyDescent="0.25">
      <c r="A391" s="145" t="s">
        <v>397</v>
      </c>
      <c r="B391" s="5">
        <v>1055</v>
      </c>
      <c r="C391" s="5">
        <v>1610</v>
      </c>
      <c r="D391" s="5">
        <v>1980</v>
      </c>
      <c r="E391" s="5">
        <v>2955</v>
      </c>
      <c r="F391" s="4">
        <f t="shared" si="6"/>
        <v>0.54483925549915402</v>
      </c>
    </row>
    <row r="392" spans="1:6" x14ac:dyDescent="0.25">
      <c r="A392" s="145" t="s">
        <v>398</v>
      </c>
      <c r="B392" s="5">
        <v>1425</v>
      </c>
      <c r="C392" s="5">
        <v>2710</v>
      </c>
      <c r="D392" s="5">
        <v>3455</v>
      </c>
      <c r="E392" s="5">
        <v>4665</v>
      </c>
      <c r="F392" s="4">
        <f t="shared" si="6"/>
        <v>0.58092175777063237</v>
      </c>
    </row>
    <row r="393" spans="1:6" x14ac:dyDescent="0.25">
      <c r="A393" s="145" t="s">
        <v>399</v>
      </c>
      <c r="B393" s="5">
        <v>435</v>
      </c>
      <c r="C393" s="5">
        <v>775</v>
      </c>
      <c r="D393" s="5">
        <v>1090</v>
      </c>
      <c r="E393" s="5">
        <v>1625</v>
      </c>
      <c r="F393" s="4">
        <f t="shared" si="6"/>
        <v>0.47692307692307695</v>
      </c>
    </row>
    <row r="394" spans="1:6" x14ac:dyDescent="0.25">
      <c r="A394" s="145" t="s">
        <v>400</v>
      </c>
      <c r="B394" s="5">
        <v>735</v>
      </c>
      <c r="C394" s="5">
        <v>1075</v>
      </c>
      <c r="D394" s="5">
        <v>1400</v>
      </c>
      <c r="E394" s="5">
        <v>2130</v>
      </c>
      <c r="F394" s="4">
        <f t="shared" si="6"/>
        <v>0.50469483568075113</v>
      </c>
    </row>
    <row r="395" spans="1:6" x14ac:dyDescent="0.25">
      <c r="A395" s="145" t="s">
        <v>402</v>
      </c>
      <c r="B395" s="5">
        <v>2735</v>
      </c>
      <c r="C395" s="5">
        <v>5670</v>
      </c>
      <c r="D395" s="5">
        <v>13780</v>
      </c>
      <c r="E395" s="5">
        <v>32775</v>
      </c>
      <c r="F395" s="4">
        <f t="shared" si="6"/>
        <v>0.17299771167048056</v>
      </c>
    </row>
    <row r="396" spans="1:6" x14ac:dyDescent="0.25">
      <c r="A396" s="145" t="s">
        <v>401</v>
      </c>
      <c r="B396" s="5">
        <v>5505</v>
      </c>
      <c r="C396" s="5">
        <v>8705</v>
      </c>
      <c r="D396" s="5">
        <v>12755</v>
      </c>
      <c r="E396" s="5">
        <v>15890</v>
      </c>
      <c r="F396" s="4">
        <f t="shared" si="6"/>
        <v>0.54782882315921966</v>
      </c>
    </row>
    <row r="397" spans="1:6" x14ac:dyDescent="0.25">
      <c r="A397" s="145" t="s">
        <v>376</v>
      </c>
      <c r="B397" s="5">
        <v>200</v>
      </c>
      <c r="C397" s="5">
        <v>385</v>
      </c>
      <c r="D397" s="5">
        <v>485</v>
      </c>
      <c r="E397" s="5">
        <v>985</v>
      </c>
      <c r="F397" s="4">
        <f t="shared" si="6"/>
        <v>0.39086294416243655</v>
      </c>
    </row>
    <row r="398" spans="1:6" x14ac:dyDescent="0.25">
      <c r="A398" s="145" t="s">
        <v>403</v>
      </c>
      <c r="B398" s="5">
        <v>185</v>
      </c>
      <c r="C398" s="5">
        <v>250</v>
      </c>
      <c r="D398" s="5">
        <v>275</v>
      </c>
      <c r="E398" s="5">
        <v>395</v>
      </c>
      <c r="F398" s="4">
        <f t="shared" si="6"/>
        <v>0.63291139240506333</v>
      </c>
    </row>
    <row r="399" spans="1:6" x14ac:dyDescent="0.25">
      <c r="A399" s="145" t="s">
        <v>404</v>
      </c>
      <c r="B399" s="5">
        <v>95</v>
      </c>
      <c r="C399" s="5">
        <v>140</v>
      </c>
      <c r="D399" s="5">
        <v>175</v>
      </c>
      <c r="E399" s="5">
        <v>290</v>
      </c>
      <c r="F399" s="4">
        <f t="shared" si="6"/>
        <v>0.48275862068965519</v>
      </c>
    </row>
    <row r="400" spans="1:6" x14ac:dyDescent="0.25">
      <c r="A400" s="145" t="s">
        <v>405</v>
      </c>
      <c r="B400" s="5">
        <v>150</v>
      </c>
      <c r="C400" s="5">
        <v>235</v>
      </c>
      <c r="D400" s="5">
        <v>295</v>
      </c>
      <c r="E400" s="5">
        <v>455</v>
      </c>
      <c r="F400" s="4">
        <f t="shared" si="6"/>
        <v>0.51648351648351654</v>
      </c>
    </row>
    <row r="401" spans="1:6" x14ac:dyDescent="0.25">
      <c r="A401" s="145" t="s">
        <v>406</v>
      </c>
      <c r="B401" s="5">
        <v>270</v>
      </c>
      <c r="C401" s="5">
        <v>580</v>
      </c>
      <c r="D401" s="5">
        <v>950</v>
      </c>
      <c r="E401" s="5">
        <v>1985</v>
      </c>
      <c r="F401" s="4">
        <f t="shared" si="6"/>
        <v>0.29219143576826195</v>
      </c>
    </row>
    <row r="402" spans="1:6" x14ac:dyDescent="0.25">
      <c r="A402" s="145" t="s">
        <v>407</v>
      </c>
      <c r="B402" s="5">
        <v>1425</v>
      </c>
      <c r="C402" s="5">
        <v>2605</v>
      </c>
      <c r="D402" s="5">
        <v>3460</v>
      </c>
      <c r="E402" s="5">
        <v>5680</v>
      </c>
      <c r="F402" s="4">
        <f t="shared" si="6"/>
        <v>0.45862676056338031</v>
      </c>
    </row>
    <row r="403" spans="1:6" x14ac:dyDescent="0.25">
      <c r="A403" s="145" t="s">
        <v>408</v>
      </c>
      <c r="B403" s="5">
        <v>820</v>
      </c>
      <c r="C403" s="5">
        <v>1070</v>
      </c>
      <c r="D403" s="5">
        <v>1415</v>
      </c>
      <c r="E403" s="5">
        <v>2195</v>
      </c>
      <c r="F403" s="4">
        <f t="shared" si="6"/>
        <v>0.48747152619589978</v>
      </c>
    </row>
    <row r="404" spans="1:6" x14ac:dyDescent="0.25">
      <c r="A404" s="145" t="s">
        <v>409</v>
      </c>
      <c r="B404" s="5">
        <v>290</v>
      </c>
      <c r="C404" s="5">
        <v>515</v>
      </c>
      <c r="D404" s="5">
        <v>615</v>
      </c>
      <c r="E404" s="5">
        <v>820</v>
      </c>
      <c r="F404" s="4">
        <f t="shared" si="6"/>
        <v>0.62804878048780488</v>
      </c>
    </row>
    <row r="405" spans="1:6" x14ac:dyDescent="0.25">
      <c r="A405" s="145" t="s">
        <v>410</v>
      </c>
      <c r="B405" s="5">
        <v>195</v>
      </c>
      <c r="C405" s="5">
        <v>475</v>
      </c>
      <c r="D405" s="5">
        <v>885</v>
      </c>
      <c r="E405" s="5">
        <v>1440</v>
      </c>
      <c r="F405" s="4">
        <f t="shared" si="6"/>
        <v>0.3298611111111111</v>
      </c>
    </row>
    <row r="406" spans="1:6" x14ac:dyDescent="0.25">
      <c r="A406" s="145" t="s">
        <v>411</v>
      </c>
      <c r="B406" s="5">
        <v>225</v>
      </c>
      <c r="C406" s="5">
        <v>445</v>
      </c>
      <c r="D406" s="5">
        <v>915</v>
      </c>
      <c r="E406" s="5">
        <v>2860</v>
      </c>
      <c r="F406" s="4">
        <f t="shared" si="6"/>
        <v>0.1555944055944056</v>
      </c>
    </row>
    <row r="407" spans="1:6" x14ac:dyDescent="0.25">
      <c r="A407" s="145" t="s">
        <v>412</v>
      </c>
      <c r="B407" s="5">
        <v>125</v>
      </c>
      <c r="C407" s="5">
        <v>350</v>
      </c>
      <c r="D407" s="5">
        <v>615</v>
      </c>
      <c r="E407" s="5">
        <v>1640</v>
      </c>
      <c r="F407" s="4">
        <f t="shared" si="6"/>
        <v>0.21341463414634146</v>
      </c>
    </row>
    <row r="408" spans="1:6" x14ac:dyDescent="0.25">
      <c r="A408" s="145" t="s">
        <v>413</v>
      </c>
      <c r="B408" s="5">
        <v>715</v>
      </c>
      <c r="C408" s="5">
        <v>1060</v>
      </c>
      <c r="D408" s="5">
        <v>1300</v>
      </c>
      <c r="E408" s="5">
        <v>1785</v>
      </c>
      <c r="F408" s="4">
        <f t="shared" si="6"/>
        <v>0.5938375350140056</v>
      </c>
    </row>
    <row r="409" spans="1:6" x14ac:dyDescent="0.25">
      <c r="A409" s="145" t="s">
        <v>414</v>
      </c>
      <c r="B409" s="5">
        <v>125</v>
      </c>
      <c r="C409" s="5">
        <v>180</v>
      </c>
      <c r="D409" s="5">
        <v>285</v>
      </c>
      <c r="E409" s="5">
        <v>400</v>
      </c>
      <c r="F409" s="4">
        <f t="shared" si="6"/>
        <v>0.45</v>
      </c>
    </row>
    <row r="410" spans="1:6" x14ac:dyDescent="0.25">
      <c r="A410" s="145" t="s">
        <v>415</v>
      </c>
      <c r="B410" s="5">
        <v>100</v>
      </c>
      <c r="C410" s="5">
        <v>185</v>
      </c>
      <c r="D410" s="5">
        <v>290</v>
      </c>
      <c r="E410" s="5">
        <v>425</v>
      </c>
      <c r="F410" s="4">
        <f t="shared" si="6"/>
        <v>0.43529411764705883</v>
      </c>
    </row>
    <row r="411" spans="1:6" x14ac:dyDescent="0.25">
      <c r="A411" s="145" t="s">
        <v>416</v>
      </c>
      <c r="B411" s="5">
        <v>545</v>
      </c>
      <c r="C411" s="5">
        <v>840</v>
      </c>
      <c r="D411" s="5">
        <v>1015</v>
      </c>
      <c r="E411" s="5">
        <v>1440</v>
      </c>
      <c r="F411" s="4">
        <f t="shared" si="6"/>
        <v>0.58333333333333337</v>
      </c>
    </row>
    <row r="412" spans="1:6" x14ac:dyDescent="0.25">
      <c r="A412" s="145" t="s">
        <v>417</v>
      </c>
      <c r="B412" s="5">
        <v>1055</v>
      </c>
      <c r="C412" s="5">
        <v>2190</v>
      </c>
      <c r="D412" s="5">
        <v>2940</v>
      </c>
      <c r="E412" s="5">
        <v>3815</v>
      </c>
      <c r="F412" s="4">
        <f t="shared" si="6"/>
        <v>0.57404980340760159</v>
      </c>
    </row>
    <row r="413" spans="1:6" x14ac:dyDescent="0.25">
      <c r="A413" s="145" t="s">
        <v>418</v>
      </c>
      <c r="B413" s="5">
        <v>300</v>
      </c>
      <c r="C413" s="5">
        <v>510</v>
      </c>
      <c r="D413" s="5">
        <v>700</v>
      </c>
      <c r="E413" s="5">
        <v>925</v>
      </c>
      <c r="F413" s="4">
        <f t="shared" si="6"/>
        <v>0.55135135135135138</v>
      </c>
    </row>
    <row r="414" spans="1:6" x14ac:dyDescent="0.25">
      <c r="A414" s="145" t="s">
        <v>419</v>
      </c>
      <c r="B414" s="5">
        <v>115</v>
      </c>
      <c r="C414" s="5">
        <v>265</v>
      </c>
      <c r="D414" s="5">
        <v>330</v>
      </c>
      <c r="E414" s="5">
        <v>500</v>
      </c>
      <c r="F414" s="4">
        <f t="shared" si="6"/>
        <v>0.53</v>
      </c>
    </row>
    <row r="415" spans="1:6" x14ac:dyDescent="0.25">
      <c r="A415" s="145" t="s">
        <v>420</v>
      </c>
      <c r="B415" s="5">
        <v>300</v>
      </c>
      <c r="C415" s="5">
        <v>590</v>
      </c>
      <c r="D415" s="5">
        <v>860</v>
      </c>
      <c r="E415" s="5">
        <v>1450</v>
      </c>
      <c r="F415" s="4">
        <f t="shared" si="6"/>
        <v>0.40689655172413791</v>
      </c>
    </row>
    <row r="416" spans="1:6" x14ac:dyDescent="0.25">
      <c r="A416" s="145" t="s">
        <v>421</v>
      </c>
      <c r="B416" s="5">
        <v>4345</v>
      </c>
      <c r="C416" s="5">
        <v>8380</v>
      </c>
      <c r="D416" s="5">
        <v>11520</v>
      </c>
      <c r="E416" s="5">
        <v>18830</v>
      </c>
      <c r="F416" s="4">
        <f t="shared" si="6"/>
        <v>0.44503451938396177</v>
      </c>
    </row>
    <row r="417" spans="1:6" x14ac:dyDescent="0.25">
      <c r="A417" s="145" t="s">
        <v>422</v>
      </c>
      <c r="B417" s="5">
        <v>255</v>
      </c>
      <c r="C417" s="5">
        <v>505</v>
      </c>
      <c r="D417" s="5">
        <v>745</v>
      </c>
      <c r="E417" s="5">
        <v>1840</v>
      </c>
      <c r="F417" s="4">
        <f t="shared" si="6"/>
        <v>0.27445652173913043</v>
      </c>
    </row>
    <row r="418" spans="1:6" x14ac:dyDescent="0.25">
      <c r="A418" s="145" t="s">
        <v>423</v>
      </c>
      <c r="B418" s="5">
        <v>625</v>
      </c>
      <c r="C418" s="5">
        <v>1065</v>
      </c>
      <c r="D418" s="5">
        <v>2530</v>
      </c>
      <c r="E418" s="5">
        <v>3450</v>
      </c>
      <c r="F418" s="4">
        <f t="shared" si="6"/>
        <v>0.30869565217391304</v>
      </c>
    </row>
    <row r="419" spans="1:6" x14ac:dyDescent="0.25">
      <c r="A419" s="145" t="s">
        <v>424</v>
      </c>
      <c r="B419" s="5">
        <v>3245</v>
      </c>
      <c r="C419" s="5">
        <v>4985</v>
      </c>
      <c r="D419" s="5">
        <v>6350</v>
      </c>
      <c r="E419" s="5">
        <v>10345</v>
      </c>
      <c r="F419" s="4">
        <f t="shared" si="6"/>
        <v>0.48187530207829871</v>
      </c>
    </row>
    <row r="420" spans="1:6" x14ac:dyDescent="0.25">
      <c r="A420" s="145" t="s">
        <v>425</v>
      </c>
      <c r="B420" s="5">
        <v>140</v>
      </c>
      <c r="C420" s="5">
        <v>225</v>
      </c>
      <c r="D420" s="5">
        <v>305</v>
      </c>
      <c r="E420" s="5">
        <v>340</v>
      </c>
      <c r="F420" s="4">
        <f t="shared" si="6"/>
        <v>0.66176470588235292</v>
      </c>
    </row>
    <row r="421" spans="1:6" x14ac:dyDescent="0.25">
      <c r="A421" s="145" t="s">
        <v>426</v>
      </c>
      <c r="B421" s="5">
        <v>25</v>
      </c>
      <c r="C421" s="5">
        <v>40</v>
      </c>
      <c r="D421" s="5">
        <v>40</v>
      </c>
      <c r="E421" s="5">
        <v>55</v>
      </c>
      <c r="F421" s="4">
        <f t="shared" si="6"/>
        <v>0.72727272727272729</v>
      </c>
    </row>
    <row r="422" spans="1:6" x14ac:dyDescent="0.25">
      <c r="A422" s="145" t="s">
        <v>427</v>
      </c>
      <c r="B422" s="5">
        <v>375</v>
      </c>
      <c r="C422" s="5">
        <v>700</v>
      </c>
      <c r="D422" s="5">
        <v>1035</v>
      </c>
      <c r="E422" s="5">
        <v>1775</v>
      </c>
      <c r="F422" s="4">
        <f t="shared" si="6"/>
        <v>0.39436619718309857</v>
      </c>
    </row>
    <row r="423" spans="1:6" x14ac:dyDescent="0.25">
      <c r="A423" s="145" t="s">
        <v>428</v>
      </c>
      <c r="B423" s="5">
        <v>200</v>
      </c>
      <c r="C423" s="5">
        <v>365</v>
      </c>
      <c r="D423" s="5">
        <v>645</v>
      </c>
      <c r="E423" s="5">
        <v>2020</v>
      </c>
      <c r="F423" s="4">
        <f t="shared" si="6"/>
        <v>0.18069306930693069</v>
      </c>
    </row>
    <row r="424" spans="1:6" x14ac:dyDescent="0.25">
      <c r="A424" s="145" t="s">
        <v>429</v>
      </c>
      <c r="B424" s="5">
        <v>255</v>
      </c>
      <c r="C424" s="5">
        <v>315</v>
      </c>
      <c r="D424" s="5">
        <v>370</v>
      </c>
      <c r="E424" s="5">
        <v>630</v>
      </c>
      <c r="F424" s="4">
        <f t="shared" si="6"/>
        <v>0.5</v>
      </c>
    </row>
    <row r="425" spans="1:6" x14ac:dyDescent="0.25">
      <c r="A425" s="145" t="s">
        <v>430</v>
      </c>
      <c r="B425" s="5">
        <v>160</v>
      </c>
      <c r="C425" s="5">
        <v>250</v>
      </c>
      <c r="D425" s="5">
        <v>385</v>
      </c>
      <c r="E425" s="5">
        <v>655</v>
      </c>
      <c r="F425" s="4">
        <f t="shared" si="6"/>
        <v>0.38167938931297712</v>
      </c>
    </row>
    <row r="426" spans="1:6" x14ac:dyDescent="0.25">
      <c r="A426" s="145" t="s">
        <v>431</v>
      </c>
      <c r="B426" s="5">
        <v>85</v>
      </c>
      <c r="C426" s="5">
        <v>130</v>
      </c>
      <c r="D426" s="5">
        <v>275</v>
      </c>
      <c r="E426" s="5">
        <v>375</v>
      </c>
      <c r="F426" s="4">
        <f t="shared" si="6"/>
        <v>0.34666666666666668</v>
      </c>
    </row>
    <row r="427" spans="1:6" x14ac:dyDescent="0.25">
      <c r="A427" s="145" t="s">
        <v>432</v>
      </c>
      <c r="B427" s="5">
        <v>450</v>
      </c>
      <c r="C427" s="5">
        <v>845</v>
      </c>
      <c r="D427" s="5">
        <v>1245</v>
      </c>
      <c r="E427" s="5">
        <v>1460</v>
      </c>
      <c r="F427" s="4">
        <f t="shared" si="6"/>
        <v>0.57876712328767121</v>
      </c>
    </row>
    <row r="428" spans="1:6" x14ac:dyDescent="0.25">
      <c r="A428" s="145" t="s">
        <v>433</v>
      </c>
      <c r="B428" s="5">
        <v>660</v>
      </c>
      <c r="C428" s="5">
        <v>1145</v>
      </c>
      <c r="D428" s="5">
        <v>1990</v>
      </c>
      <c r="E428" s="5">
        <v>3955</v>
      </c>
      <c r="F428" s="4">
        <f t="shared" si="6"/>
        <v>0.2895069532237674</v>
      </c>
    </row>
    <row r="429" spans="1:6" x14ac:dyDescent="0.25">
      <c r="A429" s="145" t="s">
        <v>434</v>
      </c>
      <c r="B429" s="5">
        <v>680</v>
      </c>
      <c r="C429" s="5">
        <v>995</v>
      </c>
      <c r="D429" s="5">
        <v>1440</v>
      </c>
      <c r="E429" s="5">
        <v>2160</v>
      </c>
      <c r="F429" s="4">
        <f t="shared" si="6"/>
        <v>0.46064814814814814</v>
      </c>
    </row>
    <row r="430" spans="1:6" x14ac:dyDescent="0.25">
      <c r="A430" s="145" t="s">
        <v>435</v>
      </c>
      <c r="B430" s="5">
        <v>800</v>
      </c>
      <c r="C430" s="5">
        <v>1250</v>
      </c>
      <c r="D430" s="5">
        <v>1560</v>
      </c>
      <c r="E430" s="5">
        <v>1900</v>
      </c>
      <c r="F430" s="4">
        <f t="shared" si="6"/>
        <v>0.65789473684210531</v>
      </c>
    </row>
    <row r="431" spans="1:6" x14ac:dyDescent="0.25">
      <c r="A431" s="145" t="s">
        <v>436</v>
      </c>
      <c r="B431" s="5">
        <v>1015</v>
      </c>
      <c r="C431" s="5">
        <v>1815</v>
      </c>
      <c r="D431" s="5">
        <v>2550</v>
      </c>
      <c r="E431" s="5">
        <v>3300</v>
      </c>
      <c r="F431" s="4">
        <f t="shared" si="6"/>
        <v>0.55000000000000004</v>
      </c>
    </row>
    <row r="432" spans="1:6" x14ac:dyDescent="0.25">
      <c r="A432" s="145" t="s">
        <v>437</v>
      </c>
      <c r="B432" s="5">
        <v>1120</v>
      </c>
      <c r="C432" s="5">
        <v>2640</v>
      </c>
      <c r="D432" s="5">
        <v>5910</v>
      </c>
      <c r="E432" s="5">
        <v>10810</v>
      </c>
      <c r="F432" s="4">
        <f t="shared" si="6"/>
        <v>0.24421831637372804</v>
      </c>
    </row>
    <row r="433" spans="1:6" x14ac:dyDescent="0.25">
      <c r="A433" s="145" t="s">
        <v>438</v>
      </c>
      <c r="B433" s="5">
        <v>575</v>
      </c>
      <c r="C433" s="5">
        <v>960</v>
      </c>
      <c r="D433" s="5">
        <v>1545</v>
      </c>
      <c r="E433" s="5">
        <v>2275</v>
      </c>
      <c r="F433" s="4">
        <f t="shared" si="6"/>
        <v>0.42197802197802198</v>
      </c>
    </row>
    <row r="434" spans="1:6" x14ac:dyDescent="0.25">
      <c r="A434" s="145" t="s">
        <v>439</v>
      </c>
      <c r="B434" s="5">
        <v>635</v>
      </c>
      <c r="C434" s="5">
        <v>870</v>
      </c>
      <c r="D434" s="5">
        <v>1050</v>
      </c>
      <c r="E434" s="5">
        <v>1320</v>
      </c>
      <c r="F434" s="4">
        <f t="shared" si="6"/>
        <v>0.65909090909090906</v>
      </c>
    </row>
    <row r="435" spans="1:6" x14ac:dyDescent="0.25">
      <c r="A435" s="145" t="s">
        <v>440</v>
      </c>
      <c r="B435" s="5">
        <v>785</v>
      </c>
      <c r="C435" s="5">
        <v>1310</v>
      </c>
      <c r="D435" s="5">
        <v>1565</v>
      </c>
      <c r="E435" s="5">
        <v>1935</v>
      </c>
      <c r="F435" s="4">
        <f t="shared" si="6"/>
        <v>0.67700258397932822</v>
      </c>
    </row>
    <row r="436" spans="1:6" x14ac:dyDescent="0.25">
      <c r="A436" s="145" t="s">
        <v>441</v>
      </c>
      <c r="B436" s="5">
        <v>120</v>
      </c>
      <c r="C436" s="5">
        <v>165</v>
      </c>
      <c r="D436" s="5">
        <v>325</v>
      </c>
      <c r="E436" s="5">
        <v>415</v>
      </c>
      <c r="F436" s="4">
        <f t="shared" si="6"/>
        <v>0.39759036144578314</v>
      </c>
    </row>
    <row r="437" spans="1:6" x14ac:dyDescent="0.25">
      <c r="A437" s="145" t="s">
        <v>442</v>
      </c>
      <c r="B437" s="5">
        <v>1875</v>
      </c>
      <c r="C437" s="5">
        <v>3115</v>
      </c>
      <c r="D437" s="5">
        <v>4885</v>
      </c>
      <c r="E437" s="5">
        <v>8175</v>
      </c>
      <c r="F437" s="4">
        <f t="shared" si="6"/>
        <v>0.38103975535168194</v>
      </c>
    </row>
    <row r="438" spans="1:6" x14ac:dyDescent="0.25">
      <c r="A438" s="145" t="s">
        <v>443</v>
      </c>
      <c r="B438" s="5">
        <v>370</v>
      </c>
      <c r="C438" s="5">
        <v>475</v>
      </c>
      <c r="D438" s="5">
        <v>635</v>
      </c>
      <c r="E438" s="5">
        <v>800</v>
      </c>
      <c r="F438" s="4">
        <f t="shared" si="6"/>
        <v>0.59375</v>
      </c>
    </row>
    <row r="439" spans="1:6" x14ac:dyDescent="0.25">
      <c r="A439" s="145" t="s">
        <v>444</v>
      </c>
      <c r="B439" s="5">
        <v>1355</v>
      </c>
      <c r="C439" s="5">
        <v>1815</v>
      </c>
      <c r="D439" s="5">
        <v>2220</v>
      </c>
      <c r="E439" s="5">
        <v>2560</v>
      </c>
      <c r="F439" s="4">
        <f t="shared" si="6"/>
        <v>0.708984375</v>
      </c>
    </row>
    <row r="440" spans="1:6" x14ac:dyDescent="0.25">
      <c r="A440" s="145" t="s">
        <v>445</v>
      </c>
      <c r="B440" s="5">
        <v>45</v>
      </c>
      <c r="C440" s="5">
        <v>75</v>
      </c>
      <c r="D440" s="5">
        <v>195</v>
      </c>
      <c r="E440" s="5">
        <v>445</v>
      </c>
      <c r="F440" s="4">
        <f t="shared" si="6"/>
        <v>0.16853932584269662</v>
      </c>
    </row>
    <row r="441" spans="1:6" x14ac:dyDescent="0.25">
      <c r="A441" s="145" t="s">
        <v>446</v>
      </c>
      <c r="B441" s="5">
        <v>75</v>
      </c>
      <c r="C441" s="5">
        <v>125</v>
      </c>
      <c r="D441" s="5">
        <v>185</v>
      </c>
      <c r="E441" s="5">
        <v>450</v>
      </c>
      <c r="F441" s="4">
        <f t="shared" si="6"/>
        <v>0.27777777777777779</v>
      </c>
    </row>
  </sheetData>
  <sheetProtection algorithmName="SHA-512" hashValue="YxfeB4SIsheD8b6M6O9hHpsZ+p9eDV3vmAr/hz4jiNLlDRO+YZ0pUKgQWkoSbNRFvo4ULpJS058ETPv9C5Qbvg==" saltValue="8M1ud/gJxv26BQSujqC++w==" spinCount="100000" sheet="1" objects="1" scenarios="1"/>
  <conditionalFormatting sqref="A2:F450">
    <cfRule type="expression" dxfId="0" priority="1">
      <formula>$F2&gt;=0.51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G96"/>
  <sheetViews>
    <sheetView workbookViewId="0">
      <selection activeCell="B2" sqref="B2:B96"/>
    </sheetView>
  </sheetViews>
  <sheetFormatPr defaultColWidth="8.85546875" defaultRowHeight="12.75" x14ac:dyDescent="0.2"/>
  <cols>
    <col min="1" max="1" width="17.42578125" style="8" bestFit="1" customWidth="1"/>
    <col min="2" max="2" width="15" style="177" customWidth="1"/>
    <col min="3" max="16384" width="8.85546875" style="8"/>
  </cols>
  <sheetData>
    <row r="1" spans="1:7" s="36" customFormat="1" ht="38.25" x14ac:dyDescent="0.2">
      <c r="A1" s="90" t="s">
        <v>574</v>
      </c>
      <c r="B1" s="90" t="s">
        <v>1335</v>
      </c>
    </row>
    <row r="2" spans="1:7" x14ac:dyDescent="0.2">
      <c r="A2" s="6" t="s">
        <v>8</v>
      </c>
      <c r="B2" s="140">
        <v>4.5999999999999999E-2</v>
      </c>
      <c r="C2" s="176"/>
      <c r="D2" s="183"/>
    </row>
    <row r="3" spans="1:7" x14ac:dyDescent="0.2">
      <c r="A3" s="6" t="s">
        <v>9</v>
      </c>
      <c r="B3" s="140">
        <v>5.0999999999999997E-2</v>
      </c>
      <c r="C3" s="176"/>
      <c r="D3" s="183"/>
      <c r="G3" s="176"/>
    </row>
    <row r="4" spans="1:7" x14ac:dyDescent="0.2">
      <c r="A4" s="6" t="s">
        <v>10</v>
      </c>
      <c r="B4" s="140">
        <v>5.6000000000000001E-2</v>
      </c>
      <c r="C4" s="176"/>
      <c r="D4" s="183"/>
      <c r="F4" s="176"/>
      <c r="G4" s="176"/>
    </row>
    <row r="5" spans="1:7" x14ac:dyDescent="0.2">
      <c r="A5" s="6" t="s">
        <v>11</v>
      </c>
      <c r="B5" s="140">
        <v>6.3E-2</v>
      </c>
      <c r="C5" s="176"/>
      <c r="D5" s="183"/>
      <c r="F5" s="176"/>
      <c r="G5" s="176"/>
    </row>
    <row r="6" spans="1:7" x14ac:dyDescent="0.2">
      <c r="A6" s="6" t="s">
        <v>12</v>
      </c>
      <c r="B6" s="140">
        <v>4.2999999999999997E-2</v>
      </c>
      <c r="C6" s="176"/>
      <c r="D6" s="183"/>
      <c r="F6" s="176"/>
      <c r="G6" s="176"/>
    </row>
    <row r="7" spans="1:7" x14ac:dyDescent="0.2">
      <c r="A7" s="6" t="s">
        <v>13</v>
      </c>
      <c r="B7" s="140">
        <v>4.8000000000000001E-2</v>
      </c>
      <c r="C7" s="176"/>
      <c r="D7" s="183"/>
      <c r="F7" s="176"/>
      <c r="G7" s="176"/>
    </row>
    <row r="8" spans="1:7" x14ac:dyDescent="0.2">
      <c r="A8" s="6" t="s">
        <v>14</v>
      </c>
      <c r="B8" s="140">
        <v>5.5E-2</v>
      </c>
      <c r="C8" s="176"/>
      <c r="D8" s="183"/>
      <c r="F8" s="176"/>
      <c r="G8" s="176"/>
    </row>
    <row r="9" spans="1:7" x14ac:dyDescent="0.2">
      <c r="A9" s="6" t="s">
        <v>15</v>
      </c>
      <c r="B9" s="140">
        <v>4.2999999999999997E-2</v>
      </c>
      <c r="C9" s="176"/>
      <c r="D9" s="183"/>
      <c r="F9" s="176"/>
      <c r="G9" s="176"/>
    </row>
    <row r="10" spans="1:7" x14ac:dyDescent="0.2">
      <c r="A10" s="6" t="s">
        <v>16</v>
      </c>
      <c r="B10" s="140">
        <v>5.2999999999999999E-2</v>
      </c>
      <c r="C10" s="176"/>
      <c r="D10" s="183"/>
      <c r="F10" s="176"/>
      <c r="G10" s="176"/>
    </row>
    <row r="11" spans="1:7" x14ac:dyDescent="0.2">
      <c r="A11" s="6" t="s">
        <v>17</v>
      </c>
      <c r="B11" s="140">
        <v>4.9000000000000002E-2</v>
      </c>
      <c r="C11" s="176"/>
      <c r="D11" s="183"/>
      <c r="F11" s="176"/>
      <c r="G11" s="176"/>
    </row>
    <row r="12" spans="1:7" x14ac:dyDescent="0.2">
      <c r="A12" s="6" t="s">
        <v>18</v>
      </c>
      <c r="B12" s="140">
        <v>3.7999999999999999E-2</v>
      </c>
      <c r="C12" s="176"/>
      <c r="D12" s="183"/>
      <c r="F12" s="176"/>
      <c r="G12" s="176"/>
    </row>
    <row r="13" spans="1:7" x14ac:dyDescent="0.2">
      <c r="A13" s="6" t="s">
        <v>19</v>
      </c>
      <c r="B13" s="140">
        <v>3.9E-2</v>
      </c>
      <c r="C13" s="176"/>
      <c r="D13" s="183"/>
      <c r="F13" s="176"/>
      <c r="G13" s="176"/>
    </row>
    <row r="14" spans="1:7" x14ac:dyDescent="0.2">
      <c r="A14" s="6" t="s">
        <v>20</v>
      </c>
      <c r="B14" s="140">
        <v>5.0999999999999997E-2</v>
      </c>
      <c r="C14" s="176"/>
      <c r="D14" s="183"/>
      <c r="F14" s="176"/>
      <c r="G14" s="176"/>
    </row>
    <row r="15" spans="1:7" x14ac:dyDescent="0.2">
      <c r="A15" s="6" t="s">
        <v>21</v>
      </c>
      <c r="B15" s="140">
        <v>5.8999999999999997E-2</v>
      </c>
      <c r="C15" s="176"/>
      <c r="D15" s="183"/>
      <c r="F15" s="176"/>
      <c r="G15" s="176"/>
    </row>
    <row r="16" spans="1:7" x14ac:dyDescent="0.2">
      <c r="A16" s="6" t="s">
        <v>22</v>
      </c>
      <c r="B16" s="140">
        <v>7.0000000000000007E-2</v>
      </c>
      <c r="C16" s="176"/>
      <c r="D16" s="183"/>
      <c r="F16" s="176"/>
      <c r="G16" s="176"/>
    </row>
    <row r="17" spans="1:7" x14ac:dyDescent="0.2">
      <c r="A17" s="6" t="s">
        <v>23</v>
      </c>
      <c r="B17" s="140">
        <v>5.0999999999999997E-2</v>
      </c>
      <c r="C17" s="176"/>
      <c r="D17" s="183"/>
      <c r="F17" s="176"/>
      <c r="G17" s="176"/>
    </row>
    <row r="18" spans="1:7" x14ac:dyDescent="0.2">
      <c r="A18" s="6" t="s">
        <v>24</v>
      </c>
      <c r="B18" s="140">
        <v>4.2000000000000003E-2</v>
      </c>
      <c r="C18" s="176"/>
      <c r="D18" s="183"/>
      <c r="F18" s="176"/>
      <c r="G18" s="176"/>
    </row>
    <row r="19" spans="1:7" x14ac:dyDescent="0.2">
      <c r="A19" s="6" t="s">
        <v>25</v>
      </c>
      <c r="B19" s="140">
        <v>5.5E-2</v>
      </c>
      <c r="C19" s="176"/>
      <c r="D19" s="183"/>
      <c r="F19" s="176"/>
      <c r="G19" s="176"/>
    </row>
    <row r="20" spans="1:7" x14ac:dyDescent="0.2">
      <c r="A20" s="6" t="s">
        <v>26</v>
      </c>
      <c r="B20" s="140">
        <v>0.05</v>
      </c>
      <c r="C20" s="176"/>
      <c r="D20" s="183"/>
      <c r="F20" s="176"/>
      <c r="G20" s="176"/>
    </row>
    <row r="21" spans="1:7" x14ac:dyDescent="0.2">
      <c r="A21" s="6" t="s">
        <v>27</v>
      </c>
      <c r="B21" s="140">
        <v>6.3E-2</v>
      </c>
      <c r="C21" s="176"/>
      <c r="D21" s="183"/>
      <c r="F21" s="176"/>
      <c r="G21" s="176"/>
    </row>
    <row r="22" spans="1:7" x14ac:dyDescent="0.2">
      <c r="A22" s="6" t="s">
        <v>28</v>
      </c>
      <c r="B22" s="140">
        <v>5.7000000000000002E-2</v>
      </c>
      <c r="C22" s="176"/>
      <c r="D22" s="183"/>
      <c r="F22" s="176"/>
      <c r="G22" s="176"/>
    </row>
    <row r="23" spans="1:7" x14ac:dyDescent="0.2">
      <c r="A23" s="6" t="s">
        <v>29</v>
      </c>
      <c r="B23" s="140">
        <v>4.1000000000000002E-2</v>
      </c>
      <c r="C23" s="176"/>
      <c r="D23" s="183"/>
      <c r="F23" s="176"/>
      <c r="G23" s="176"/>
    </row>
    <row r="24" spans="1:7" x14ac:dyDescent="0.2">
      <c r="A24" s="6" t="s">
        <v>30</v>
      </c>
      <c r="B24" s="140">
        <v>5.2999999999999999E-2</v>
      </c>
      <c r="C24" s="176"/>
      <c r="D24" s="183"/>
      <c r="F24" s="176"/>
      <c r="G24" s="176"/>
    </row>
    <row r="25" spans="1:7" x14ac:dyDescent="0.2">
      <c r="A25" s="6" t="s">
        <v>31</v>
      </c>
      <c r="B25" s="140">
        <v>4.5999999999999999E-2</v>
      </c>
      <c r="C25" s="176"/>
      <c r="D25" s="183"/>
      <c r="F25" s="176"/>
      <c r="G25" s="176"/>
    </row>
    <row r="26" spans="1:7" x14ac:dyDescent="0.2">
      <c r="A26" s="6" t="s">
        <v>32</v>
      </c>
      <c r="B26" s="140">
        <v>4.7E-2</v>
      </c>
      <c r="C26" s="176"/>
      <c r="D26" s="183"/>
      <c r="F26" s="176"/>
      <c r="G26" s="176"/>
    </row>
    <row r="27" spans="1:7" x14ac:dyDescent="0.2">
      <c r="A27" s="6" t="s">
        <v>33</v>
      </c>
      <c r="B27" s="140">
        <v>5.0999999999999997E-2</v>
      </c>
      <c r="C27" s="176"/>
      <c r="D27" s="183"/>
    </row>
    <row r="28" spans="1:7" x14ac:dyDescent="0.2">
      <c r="A28" s="6" t="s">
        <v>34</v>
      </c>
      <c r="B28" s="140">
        <v>4.9000000000000002E-2</v>
      </c>
      <c r="C28" s="176"/>
      <c r="D28" s="183"/>
    </row>
    <row r="29" spans="1:7" x14ac:dyDescent="0.2">
      <c r="A29" s="6" t="s">
        <v>35</v>
      </c>
      <c r="B29" s="140">
        <v>5.2999999999999999E-2</v>
      </c>
      <c r="C29" s="176"/>
      <c r="D29" s="183"/>
    </row>
    <row r="30" spans="1:7" x14ac:dyDescent="0.2">
      <c r="A30" s="6" t="s">
        <v>36</v>
      </c>
      <c r="B30" s="140">
        <v>0.05</v>
      </c>
      <c r="C30" s="176"/>
      <c r="D30" s="183"/>
    </row>
    <row r="31" spans="1:7" x14ac:dyDescent="0.2">
      <c r="A31" s="6" t="s">
        <v>37</v>
      </c>
      <c r="B31" s="140">
        <v>5.5E-2</v>
      </c>
      <c r="C31" s="176"/>
      <c r="D31" s="183"/>
    </row>
    <row r="32" spans="1:7" x14ac:dyDescent="0.2">
      <c r="A32" s="6" t="s">
        <v>38</v>
      </c>
      <c r="B32" s="140">
        <v>6.6000000000000003E-2</v>
      </c>
      <c r="C32" s="176"/>
      <c r="D32" s="183"/>
    </row>
    <row r="33" spans="1:4" x14ac:dyDescent="0.2">
      <c r="A33" s="6" t="s">
        <v>39</v>
      </c>
      <c r="B33" s="140">
        <v>4.9000000000000002E-2</v>
      </c>
      <c r="C33" s="176"/>
      <c r="D33" s="183"/>
    </row>
    <row r="34" spans="1:4" x14ac:dyDescent="0.2">
      <c r="A34" s="6" t="s">
        <v>40</v>
      </c>
      <c r="B34" s="140">
        <v>4.8000000000000001E-2</v>
      </c>
      <c r="C34" s="176"/>
      <c r="D34" s="183"/>
    </row>
    <row r="35" spans="1:4" x14ac:dyDescent="0.2">
      <c r="A35" s="6" t="s">
        <v>41</v>
      </c>
      <c r="B35" s="140">
        <v>5.7000000000000002E-2</v>
      </c>
      <c r="C35" s="176"/>
      <c r="D35" s="183"/>
    </row>
    <row r="36" spans="1:4" x14ac:dyDescent="0.2">
      <c r="A36" s="6" t="s">
        <v>42</v>
      </c>
      <c r="B36" s="140">
        <v>6.0999999999999999E-2</v>
      </c>
      <c r="C36" s="176"/>
      <c r="D36" s="183"/>
    </row>
    <row r="37" spans="1:4" x14ac:dyDescent="0.2">
      <c r="A37" s="6" t="s">
        <v>43</v>
      </c>
      <c r="B37" s="140">
        <v>5.0999999999999997E-2</v>
      </c>
      <c r="C37" s="176"/>
      <c r="D37" s="183"/>
    </row>
    <row r="38" spans="1:4" x14ac:dyDescent="0.2">
      <c r="A38" s="6" t="s">
        <v>44</v>
      </c>
      <c r="B38" s="140">
        <v>5.2999999999999999E-2</v>
      </c>
      <c r="C38" s="176"/>
      <c r="D38" s="183"/>
    </row>
    <row r="39" spans="1:4" x14ac:dyDescent="0.2">
      <c r="A39" s="6" t="s">
        <v>45</v>
      </c>
      <c r="B39" s="140">
        <v>6.4000000000000001E-2</v>
      </c>
      <c r="C39" s="176"/>
      <c r="D39" s="183"/>
    </row>
    <row r="40" spans="1:4" x14ac:dyDescent="0.2">
      <c r="A40" s="6" t="s">
        <v>46</v>
      </c>
      <c r="B40" s="140">
        <v>5.2999999999999999E-2</v>
      </c>
      <c r="C40" s="176"/>
      <c r="D40" s="183"/>
    </row>
    <row r="41" spans="1:4" x14ac:dyDescent="0.2">
      <c r="A41" s="6" t="s">
        <v>47</v>
      </c>
      <c r="B41" s="140">
        <v>0.05</v>
      </c>
      <c r="C41" s="176"/>
      <c r="D41" s="183"/>
    </row>
    <row r="42" spans="1:4" x14ac:dyDescent="0.2">
      <c r="A42" s="6" t="s">
        <v>48</v>
      </c>
      <c r="B42" s="140">
        <v>0.04</v>
      </c>
      <c r="C42" s="176"/>
      <c r="D42" s="183"/>
    </row>
    <row r="43" spans="1:4" x14ac:dyDescent="0.2">
      <c r="A43" s="6" t="s">
        <v>49</v>
      </c>
      <c r="B43" s="140">
        <v>5.6000000000000001E-2</v>
      </c>
      <c r="C43" s="176"/>
      <c r="D43" s="183"/>
    </row>
    <row r="44" spans="1:4" x14ac:dyDescent="0.2">
      <c r="A44" s="6" t="s">
        <v>50</v>
      </c>
      <c r="B44" s="140">
        <v>4.4999999999999998E-2</v>
      </c>
      <c r="C44" s="176"/>
      <c r="D44" s="183"/>
    </row>
    <row r="45" spans="1:4" x14ac:dyDescent="0.2">
      <c r="A45" s="6" t="s">
        <v>51</v>
      </c>
      <c r="B45" s="140">
        <v>5.2999999999999999E-2</v>
      </c>
      <c r="C45" s="176"/>
      <c r="D45" s="183"/>
    </row>
    <row r="46" spans="1:4" x14ac:dyDescent="0.2">
      <c r="A46" s="6" t="s">
        <v>52</v>
      </c>
      <c r="B46" s="140">
        <v>5.0999999999999997E-2</v>
      </c>
      <c r="C46" s="176"/>
      <c r="D46" s="183"/>
    </row>
    <row r="47" spans="1:4" x14ac:dyDescent="0.2">
      <c r="A47" s="6" t="s">
        <v>53</v>
      </c>
      <c r="B47" s="140">
        <v>4.3999999999999997E-2</v>
      </c>
      <c r="C47" s="176"/>
      <c r="D47" s="183"/>
    </row>
    <row r="48" spans="1:4" x14ac:dyDescent="0.2">
      <c r="A48" s="6" t="s">
        <v>54</v>
      </c>
      <c r="B48" s="140">
        <v>0.04</v>
      </c>
      <c r="C48" s="176"/>
      <c r="D48" s="183"/>
    </row>
    <row r="49" spans="1:4" x14ac:dyDescent="0.2">
      <c r="A49" s="6" t="s">
        <v>55</v>
      </c>
      <c r="B49" s="140">
        <v>6.3E-2</v>
      </c>
      <c r="C49" s="176"/>
      <c r="D49" s="183"/>
    </row>
    <row r="50" spans="1:4" x14ac:dyDescent="0.2">
      <c r="A50" s="6" t="s">
        <v>56</v>
      </c>
      <c r="B50" s="140">
        <v>6.5000000000000002E-2</v>
      </c>
      <c r="C50" s="176"/>
      <c r="D50" s="183"/>
    </row>
    <row r="51" spans="1:4" x14ac:dyDescent="0.2">
      <c r="A51" s="6" t="s">
        <v>57</v>
      </c>
      <c r="B51" s="140">
        <v>5.0999999999999997E-2</v>
      </c>
      <c r="C51" s="176"/>
      <c r="D51" s="183"/>
    </row>
    <row r="52" spans="1:4" x14ac:dyDescent="0.2">
      <c r="A52" s="6" t="s">
        <v>58</v>
      </c>
      <c r="B52" s="140">
        <v>5.1999999999999998E-2</v>
      </c>
      <c r="C52" s="176"/>
      <c r="D52" s="183"/>
    </row>
    <row r="53" spans="1:4" x14ac:dyDescent="0.2">
      <c r="A53" s="6" t="s">
        <v>59</v>
      </c>
      <c r="B53" s="140">
        <v>5.1999999999999998E-2</v>
      </c>
      <c r="C53" s="176"/>
      <c r="D53" s="183"/>
    </row>
    <row r="54" spans="1:4" x14ac:dyDescent="0.2">
      <c r="A54" s="6" t="s">
        <v>60</v>
      </c>
      <c r="B54" s="140">
        <v>4.2999999999999997E-2</v>
      </c>
      <c r="C54" s="176"/>
      <c r="D54" s="183"/>
    </row>
    <row r="55" spans="1:4" x14ac:dyDescent="0.2">
      <c r="A55" s="6" t="s">
        <v>63</v>
      </c>
      <c r="B55" s="140">
        <v>4.3999999999999997E-2</v>
      </c>
      <c r="C55" s="176"/>
      <c r="D55" s="183"/>
    </row>
    <row r="56" spans="1:4" x14ac:dyDescent="0.2">
      <c r="A56" s="6" t="s">
        <v>64</v>
      </c>
      <c r="B56" s="140">
        <v>5.0999999999999997E-2</v>
      </c>
      <c r="C56" s="176"/>
      <c r="D56" s="183"/>
    </row>
    <row r="57" spans="1:4" x14ac:dyDescent="0.2">
      <c r="A57" s="6" t="s">
        <v>65</v>
      </c>
      <c r="B57" s="140">
        <v>5.1999999999999998E-2</v>
      </c>
      <c r="C57" s="176"/>
      <c r="D57" s="183"/>
    </row>
    <row r="58" spans="1:4" x14ac:dyDescent="0.2">
      <c r="A58" s="6" t="s">
        <v>66</v>
      </c>
      <c r="B58" s="140">
        <v>5.6000000000000001E-2</v>
      </c>
      <c r="C58" s="176"/>
      <c r="D58" s="183"/>
    </row>
    <row r="59" spans="1:4" x14ac:dyDescent="0.2">
      <c r="A59" s="6" t="s">
        <v>67</v>
      </c>
      <c r="B59" s="140">
        <v>5.1999999999999998E-2</v>
      </c>
      <c r="C59" s="176"/>
      <c r="D59" s="183"/>
    </row>
    <row r="60" spans="1:4" x14ac:dyDescent="0.2">
      <c r="A60" s="6" t="s">
        <v>61</v>
      </c>
      <c r="B60" s="140">
        <v>5.5E-2</v>
      </c>
      <c r="C60" s="176"/>
      <c r="D60" s="183"/>
    </row>
    <row r="61" spans="1:4" x14ac:dyDescent="0.2">
      <c r="A61" s="6" t="s">
        <v>62</v>
      </c>
      <c r="B61" s="140">
        <v>6.0999999999999999E-2</v>
      </c>
      <c r="C61" s="176"/>
      <c r="D61" s="183"/>
    </row>
    <row r="62" spans="1:4" x14ac:dyDescent="0.2">
      <c r="A62" s="6" t="s">
        <v>68</v>
      </c>
      <c r="B62" s="140">
        <v>0.06</v>
      </c>
      <c r="C62" s="176"/>
      <c r="D62" s="183"/>
    </row>
    <row r="63" spans="1:4" x14ac:dyDescent="0.2">
      <c r="A63" s="6" t="s">
        <v>69</v>
      </c>
      <c r="B63" s="140">
        <v>0.05</v>
      </c>
      <c r="C63" s="176"/>
      <c r="D63" s="183"/>
    </row>
    <row r="64" spans="1:4" x14ac:dyDescent="0.2">
      <c r="A64" s="6" t="s">
        <v>70</v>
      </c>
      <c r="B64" s="140">
        <v>5.1999999999999998E-2</v>
      </c>
      <c r="C64" s="176"/>
      <c r="D64" s="183"/>
    </row>
    <row r="65" spans="1:4" x14ac:dyDescent="0.2">
      <c r="A65" s="6" t="s">
        <v>71</v>
      </c>
      <c r="B65" s="140">
        <v>3.5000000000000003E-2</v>
      </c>
      <c r="C65" s="176"/>
      <c r="D65" s="183"/>
    </row>
    <row r="66" spans="1:4" x14ac:dyDescent="0.2">
      <c r="A66" s="6" t="s">
        <v>72</v>
      </c>
      <c r="B66" s="140">
        <v>4.8000000000000001E-2</v>
      </c>
      <c r="C66" s="176"/>
      <c r="D66" s="183"/>
    </row>
    <row r="67" spans="1:4" x14ac:dyDescent="0.2">
      <c r="A67" s="6" t="s">
        <v>73</v>
      </c>
      <c r="B67" s="140">
        <v>5.0999999999999997E-2</v>
      </c>
      <c r="C67" s="176"/>
      <c r="D67" s="183"/>
    </row>
    <row r="68" spans="1:4" x14ac:dyDescent="0.2">
      <c r="A68" s="6" t="s">
        <v>74</v>
      </c>
      <c r="B68" s="140">
        <v>4.3999999999999997E-2</v>
      </c>
      <c r="C68" s="176"/>
      <c r="D68" s="183"/>
    </row>
    <row r="69" spans="1:4" x14ac:dyDescent="0.2">
      <c r="A69" s="6" t="s">
        <v>75</v>
      </c>
      <c r="B69" s="140">
        <v>7.3999999999999996E-2</v>
      </c>
      <c r="C69" s="176"/>
      <c r="D69" s="183"/>
    </row>
    <row r="70" spans="1:4" x14ac:dyDescent="0.2">
      <c r="A70" s="6" t="s">
        <v>76</v>
      </c>
      <c r="B70" s="140">
        <v>4.4999999999999998E-2</v>
      </c>
      <c r="C70" s="176"/>
      <c r="D70" s="183"/>
    </row>
    <row r="71" spans="1:4" x14ac:dyDescent="0.2">
      <c r="A71" s="6" t="s">
        <v>77</v>
      </c>
      <c r="B71" s="140">
        <v>4.9000000000000002E-2</v>
      </c>
      <c r="C71" s="176"/>
      <c r="D71" s="183"/>
    </row>
    <row r="72" spans="1:4" x14ac:dyDescent="0.2">
      <c r="A72" s="6" t="s">
        <v>78</v>
      </c>
      <c r="B72" s="140">
        <v>4.4999999999999998E-2</v>
      </c>
      <c r="C72" s="176"/>
      <c r="D72" s="183"/>
    </row>
    <row r="73" spans="1:4" x14ac:dyDescent="0.2">
      <c r="A73" s="6" t="s">
        <v>79</v>
      </c>
      <c r="B73" s="140">
        <v>6.2E-2</v>
      </c>
      <c r="C73" s="176"/>
      <c r="D73" s="183"/>
    </row>
    <row r="74" spans="1:4" x14ac:dyDescent="0.2">
      <c r="A74" s="6" t="s">
        <v>80</v>
      </c>
      <c r="B74" s="140">
        <v>4.5999999999999999E-2</v>
      </c>
      <c r="C74" s="176"/>
      <c r="D74" s="183"/>
    </row>
    <row r="75" spans="1:4" x14ac:dyDescent="0.2">
      <c r="A75" s="6" t="s">
        <v>81</v>
      </c>
      <c r="B75" s="140">
        <v>0.04</v>
      </c>
      <c r="C75" s="176"/>
      <c r="D75" s="183"/>
    </row>
    <row r="76" spans="1:4" x14ac:dyDescent="0.2">
      <c r="A76" s="6" t="s">
        <v>82</v>
      </c>
      <c r="B76" s="140">
        <v>4.2999999999999997E-2</v>
      </c>
      <c r="C76" s="176"/>
      <c r="D76" s="183"/>
    </row>
    <row r="77" spans="1:4" x14ac:dyDescent="0.2">
      <c r="A77" s="6" t="s">
        <v>83</v>
      </c>
      <c r="B77" s="140">
        <v>6.0999999999999999E-2</v>
      </c>
      <c r="C77" s="176"/>
      <c r="D77" s="183"/>
    </row>
    <row r="78" spans="1:4" x14ac:dyDescent="0.2">
      <c r="A78" s="6" t="s">
        <v>84</v>
      </c>
      <c r="B78" s="140">
        <v>5.3999999999999999E-2</v>
      </c>
      <c r="C78" s="176"/>
      <c r="D78" s="183"/>
    </row>
    <row r="79" spans="1:4" x14ac:dyDescent="0.2">
      <c r="A79" s="6" t="s">
        <v>85</v>
      </c>
      <c r="B79" s="140">
        <v>5.6000000000000001E-2</v>
      </c>
      <c r="C79" s="176"/>
      <c r="D79" s="183"/>
    </row>
    <row r="80" spans="1:4" x14ac:dyDescent="0.2">
      <c r="A80" s="6" t="s">
        <v>86</v>
      </c>
      <c r="B80" s="140">
        <v>6.9000000000000006E-2</v>
      </c>
      <c r="C80" s="176"/>
      <c r="D80" s="183"/>
    </row>
    <row r="81" spans="1:4" x14ac:dyDescent="0.2">
      <c r="A81" s="6" t="s">
        <v>87</v>
      </c>
      <c r="B81" s="140">
        <v>4.1000000000000002E-2</v>
      </c>
      <c r="C81" s="176"/>
      <c r="D81" s="183"/>
    </row>
    <row r="82" spans="1:4" x14ac:dyDescent="0.2">
      <c r="A82" s="6" t="s">
        <v>88</v>
      </c>
      <c r="B82" s="140">
        <v>4.8000000000000001E-2</v>
      </c>
      <c r="C82" s="176"/>
      <c r="D82" s="183"/>
    </row>
    <row r="83" spans="1:4" x14ac:dyDescent="0.2">
      <c r="A83" s="6" t="s">
        <v>89</v>
      </c>
      <c r="B83" s="140">
        <v>4.9000000000000002E-2</v>
      </c>
      <c r="C83" s="176"/>
      <c r="D83" s="183"/>
    </row>
    <row r="84" spans="1:4" x14ac:dyDescent="0.2">
      <c r="A84" s="6" t="s">
        <v>90</v>
      </c>
      <c r="B84" s="140">
        <v>4.1000000000000002E-2</v>
      </c>
      <c r="C84" s="176"/>
      <c r="D84" s="183"/>
    </row>
    <row r="85" spans="1:4" x14ac:dyDescent="0.2">
      <c r="A85" s="6" t="s">
        <v>91</v>
      </c>
      <c r="B85" s="140">
        <v>4.8000000000000001E-2</v>
      </c>
      <c r="C85" s="176"/>
      <c r="D85" s="183"/>
    </row>
    <row r="86" spans="1:4" x14ac:dyDescent="0.2">
      <c r="A86" s="6" t="s">
        <v>92</v>
      </c>
      <c r="B86" s="140">
        <v>4.2999999999999997E-2</v>
      </c>
      <c r="C86" s="176"/>
      <c r="D86" s="183"/>
    </row>
    <row r="87" spans="1:4" x14ac:dyDescent="0.2">
      <c r="A87" s="6" t="s">
        <v>93</v>
      </c>
      <c r="B87" s="140">
        <v>5.7000000000000002E-2</v>
      </c>
      <c r="C87" s="176"/>
      <c r="D87" s="183"/>
    </row>
    <row r="88" spans="1:4" x14ac:dyDescent="0.2">
      <c r="A88" s="6" t="s">
        <v>94</v>
      </c>
      <c r="B88" s="140">
        <v>4.8000000000000001E-2</v>
      </c>
      <c r="C88" s="176"/>
      <c r="D88" s="183"/>
    </row>
    <row r="89" spans="1:4" x14ac:dyDescent="0.2">
      <c r="A89" s="6" t="s">
        <v>95</v>
      </c>
      <c r="B89" s="140">
        <v>5.8999999999999997E-2</v>
      </c>
      <c r="C89" s="176"/>
      <c r="D89" s="183"/>
    </row>
    <row r="90" spans="1:4" x14ac:dyDescent="0.2">
      <c r="A90" s="6" t="s">
        <v>96</v>
      </c>
      <c r="B90" s="140">
        <v>5.8999999999999997E-2</v>
      </c>
      <c r="C90" s="176"/>
      <c r="D90" s="183"/>
    </row>
    <row r="91" spans="1:4" x14ac:dyDescent="0.2">
      <c r="A91" s="6" t="s">
        <v>97</v>
      </c>
      <c r="B91" s="140">
        <v>4.2999999999999997E-2</v>
      </c>
      <c r="C91" s="176"/>
      <c r="D91" s="183"/>
    </row>
    <row r="92" spans="1:4" x14ac:dyDescent="0.2">
      <c r="A92" s="6" t="s">
        <v>98</v>
      </c>
      <c r="B92" s="140">
        <v>5.0999999999999997E-2</v>
      </c>
      <c r="C92" s="176"/>
      <c r="D92" s="183"/>
    </row>
    <row r="93" spans="1:4" x14ac:dyDescent="0.2">
      <c r="A93" s="6" t="s">
        <v>99</v>
      </c>
      <c r="B93" s="140">
        <v>4.2999999999999997E-2</v>
      </c>
      <c r="C93" s="176"/>
      <c r="D93" s="183"/>
    </row>
    <row r="94" spans="1:4" x14ac:dyDescent="0.2">
      <c r="A94" s="6" t="s">
        <v>100</v>
      </c>
      <c r="B94" s="140">
        <v>4.8000000000000001E-2</v>
      </c>
      <c r="C94" s="176"/>
      <c r="D94" s="183"/>
    </row>
    <row r="95" spans="1:4" x14ac:dyDescent="0.2">
      <c r="A95" s="6" t="s">
        <v>101</v>
      </c>
      <c r="B95" s="140">
        <v>3.2000000000000001E-2</v>
      </c>
      <c r="C95" s="176"/>
      <c r="D95" s="183"/>
    </row>
    <row r="96" spans="1:4" x14ac:dyDescent="0.2">
      <c r="A96" s="6" t="s">
        <v>102</v>
      </c>
      <c r="B96" s="140">
        <v>0.04</v>
      </c>
      <c r="C96" s="176"/>
      <c r="D96" s="183"/>
    </row>
  </sheetData>
  <sheetProtection algorithmName="SHA-512" hashValue="bdxXXaFbdIPwEWPS8jv1vo2AcrjESr9awsclI0yh3BPMkU0wg4Bzu5PYi9wpWc8XPv18kkMz/Ke3VKsCQzDc/Q==" saltValue="ba5Pr3boZ9kYHUB/9JSAo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5" x14ac:dyDescent="0.25"/>
  <cols>
    <col min="2" max="2" width="9.140625" style="156"/>
  </cols>
  <sheetData>
    <row r="1" spans="1:3" x14ac:dyDescent="0.25">
      <c r="A1" t="s">
        <v>460</v>
      </c>
      <c r="B1" s="156" t="s">
        <v>1336</v>
      </c>
    </row>
    <row r="2" spans="1:3" x14ac:dyDescent="0.25">
      <c r="A2">
        <v>1</v>
      </c>
      <c r="B2" s="96">
        <v>0</v>
      </c>
      <c r="C2" s="96"/>
    </row>
    <row r="3" spans="1:3" x14ac:dyDescent="0.25">
      <c r="A3">
        <v>2</v>
      </c>
      <c r="B3" s="96">
        <v>3.6999999999999998E-2</v>
      </c>
      <c r="C3" s="96"/>
    </row>
    <row r="4" spans="1:3" x14ac:dyDescent="0.25">
      <c r="A4">
        <v>3</v>
      </c>
      <c r="B4" s="96">
        <f>B3+0.001</f>
        <v>3.7999999999999999E-2</v>
      </c>
      <c r="C4" s="96"/>
    </row>
    <row r="5" spans="1:3" x14ac:dyDescent="0.25">
      <c r="A5">
        <v>4</v>
      </c>
      <c r="B5" s="96">
        <f t="shared" ref="B5:B26" si="0">B4+0.001</f>
        <v>3.9E-2</v>
      </c>
      <c r="C5" s="96"/>
    </row>
    <row r="6" spans="1:3" x14ac:dyDescent="0.25">
      <c r="A6">
        <v>5</v>
      </c>
      <c r="B6" s="96">
        <f>B5+0.002</f>
        <v>4.1000000000000002E-2</v>
      </c>
      <c r="C6" s="96"/>
    </row>
    <row r="7" spans="1:3" x14ac:dyDescent="0.25">
      <c r="A7">
        <v>6</v>
      </c>
      <c r="B7" s="96">
        <f t="shared" ref="B7" si="1">B6+0.001</f>
        <v>4.2000000000000003E-2</v>
      </c>
      <c r="C7" s="96"/>
    </row>
    <row r="8" spans="1:3" x14ac:dyDescent="0.25">
      <c r="A8">
        <v>7</v>
      </c>
      <c r="B8" s="96">
        <f t="shared" si="0"/>
        <v>4.3000000000000003E-2</v>
      </c>
      <c r="C8" s="96"/>
    </row>
    <row r="9" spans="1:3" x14ac:dyDescent="0.25">
      <c r="A9">
        <v>8</v>
      </c>
      <c r="B9" s="96">
        <f t="shared" ref="B9" si="2">B8+0.002</f>
        <v>4.5000000000000005E-2</v>
      </c>
      <c r="C9" s="96"/>
    </row>
    <row r="10" spans="1:3" x14ac:dyDescent="0.25">
      <c r="A10">
        <v>9</v>
      </c>
      <c r="B10" s="96">
        <f t="shared" ref="B10" si="3">B9+0.001</f>
        <v>4.6000000000000006E-2</v>
      </c>
      <c r="C10" s="96"/>
    </row>
    <row r="11" spans="1:3" x14ac:dyDescent="0.25">
      <c r="A11">
        <v>10</v>
      </c>
      <c r="B11" s="96">
        <f t="shared" si="0"/>
        <v>4.7000000000000007E-2</v>
      </c>
      <c r="C11" s="96"/>
    </row>
    <row r="12" spans="1:3" x14ac:dyDescent="0.25">
      <c r="A12">
        <v>11</v>
      </c>
      <c r="B12" s="96">
        <f t="shared" ref="B12" si="4">B11+0.002</f>
        <v>4.9000000000000009E-2</v>
      </c>
      <c r="C12" s="96"/>
    </row>
    <row r="13" spans="1:3" x14ac:dyDescent="0.25">
      <c r="A13">
        <v>12</v>
      </c>
      <c r="B13" s="96">
        <f t="shared" ref="B13" si="5">B12+0.001</f>
        <v>5.000000000000001E-2</v>
      </c>
      <c r="C13" s="96"/>
    </row>
    <row r="14" spans="1:3" x14ac:dyDescent="0.25">
      <c r="A14">
        <v>13</v>
      </c>
      <c r="B14" s="96">
        <f t="shared" si="0"/>
        <v>5.1000000000000011E-2</v>
      </c>
      <c r="C14" s="96"/>
    </row>
    <row r="15" spans="1:3" x14ac:dyDescent="0.25">
      <c r="A15">
        <v>14</v>
      </c>
      <c r="B15" s="96">
        <f t="shared" ref="B15" si="6">B14+0.002</f>
        <v>5.3000000000000012E-2</v>
      </c>
      <c r="C15" s="96"/>
    </row>
    <row r="16" spans="1:3" x14ac:dyDescent="0.25">
      <c r="A16">
        <v>15</v>
      </c>
      <c r="B16" s="96">
        <f t="shared" ref="B16" si="7">B15+0.001</f>
        <v>5.4000000000000013E-2</v>
      </c>
      <c r="C16" s="96"/>
    </row>
    <row r="17" spans="1:3" x14ac:dyDescent="0.25">
      <c r="A17">
        <v>16</v>
      </c>
      <c r="B17" s="96">
        <f t="shared" si="0"/>
        <v>5.5000000000000014E-2</v>
      </c>
      <c r="C17" s="96"/>
    </row>
    <row r="18" spans="1:3" x14ac:dyDescent="0.25">
      <c r="A18">
        <v>17</v>
      </c>
      <c r="B18" s="96">
        <f t="shared" ref="B18" si="8">B17+0.002</f>
        <v>5.7000000000000016E-2</v>
      </c>
      <c r="C18" s="96"/>
    </row>
    <row r="19" spans="1:3" x14ac:dyDescent="0.25">
      <c r="A19">
        <v>18</v>
      </c>
      <c r="B19" s="96">
        <f t="shared" ref="B19" si="9">B18+0.001</f>
        <v>5.8000000000000017E-2</v>
      </c>
      <c r="C19" s="96"/>
    </row>
    <row r="20" spans="1:3" x14ac:dyDescent="0.25">
      <c r="A20">
        <v>19</v>
      </c>
      <c r="B20" s="96">
        <f t="shared" si="0"/>
        <v>5.9000000000000018E-2</v>
      </c>
      <c r="C20" s="96"/>
    </row>
    <row r="21" spans="1:3" x14ac:dyDescent="0.25">
      <c r="A21">
        <v>20</v>
      </c>
      <c r="B21" s="96">
        <f t="shared" ref="B21" si="10">B20+0.002</f>
        <v>6.1000000000000019E-2</v>
      </c>
      <c r="C21" s="96"/>
    </row>
    <row r="22" spans="1:3" x14ac:dyDescent="0.25">
      <c r="A22">
        <v>21</v>
      </c>
      <c r="B22" s="96">
        <f t="shared" ref="B22" si="11">B21+0.001</f>
        <v>6.200000000000002E-2</v>
      </c>
      <c r="C22" s="96"/>
    </row>
    <row r="23" spans="1:3" x14ac:dyDescent="0.25">
      <c r="A23">
        <v>22</v>
      </c>
      <c r="B23" s="96">
        <f t="shared" si="0"/>
        <v>6.3000000000000014E-2</v>
      </c>
      <c r="C23" s="96"/>
    </row>
    <row r="24" spans="1:3" x14ac:dyDescent="0.25">
      <c r="A24">
        <v>23</v>
      </c>
      <c r="B24" s="96">
        <f t="shared" ref="B24" si="12">B23+0.002</f>
        <v>6.5000000000000016E-2</v>
      </c>
      <c r="C24" s="96"/>
    </row>
    <row r="25" spans="1:3" x14ac:dyDescent="0.25">
      <c r="A25">
        <v>24</v>
      </c>
      <c r="B25" s="96">
        <f t="shared" ref="B25" si="13">B24+0.001</f>
        <v>6.6000000000000017E-2</v>
      </c>
      <c r="C25" s="96"/>
    </row>
    <row r="26" spans="1:3" x14ac:dyDescent="0.25">
      <c r="A26">
        <v>25</v>
      </c>
      <c r="B26" s="96">
        <f t="shared" si="0"/>
        <v>6.7000000000000018E-2</v>
      </c>
      <c r="C26" s="96"/>
    </row>
  </sheetData>
  <sheetProtection algorithmName="SHA-512" hashValue="MJt/DuD1to4GiL6m9ieD/BNeEfio7A29T3TJwiyABsh9vR/TRB/AkAgDUHPDbgSucOAjyWruOqaNBkzy+GZw1Q==" saltValue="aTlD4Qew2nw3uJee32gg1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O441"/>
  <sheetViews>
    <sheetView zoomScaleNormal="100" workbookViewId="0">
      <selection activeCell="B2" sqref="B2:D441"/>
    </sheetView>
  </sheetViews>
  <sheetFormatPr defaultColWidth="8.85546875" defaultRowHeight="15" x14ac:dyDescent="0.25"/>
  <cols>
    <col min="1" max="1" width="29.85546875" style="7" bestFit="1" customWidth="1"/>
    <col min="2" max="2" width="23.28515625" style="176" customWidth="1"/>
    <col min="3" max="3" width="23.42578125" style="176" customWidth="1"/>
    <col min="4" max="4" width="16.7109375" style="187" customWidth="1"/>
    <col min="5" max="16384" width="8.85546875" style="8"/>
  </cols>
  <sheetData>
    <row r="1" spans="1:15" ht="25.5" x14ac:dyDescent="0.2">
      <c r="A1" s="144" t="s">
        <v>7</v>
      </c>
      <c r="B1" s="147" t="s">
        <v>1351</v>
      </c>
      <c r="C1" s="147" t="s">
        <v>1352</v>
      </c>
      <c r="D1" s="184" t="s">
        <v>1353</v>
      </c>
    </row>
    <row r="2" spans="1:15" ht="12.75" x14ac:dyDescent="0.2">
      <c r="A2" s="145" t="s">
        <v>8</v>
      </c>
      <c r="B2" s="148">
        <v>75637</v>
      </c>
      <c r="C2" s="148">
        <v>32803</v>
      </c>
      <c r="D2" s="186">
        <v>0.154</v>
      </c>
    </row>
    <row r="3" spans="1:15" ht="12.75" x14ac:dyDescent="0.2">
      <c r="A3" s="145" t="s">
        <v>9</v>
      </c>
      <c r="B3" s="148">
        <v>71159</v>
      </c>
      <c r="C3" s="148">
        <v>28520</v>
      </c>
      <c r="D3" s="186">
        <v>0.124</v>
      </c>
      <c r="G3" s="176"/>
      <c r="H3" s="176"/>
      <c r="L3" s="176"/>
      <c r="M3" s="176"/>
      <c r="N3" s="176"/>
      <c r="O3" s="176"/>
    </row>
    <row r="4" spans="1:15" ht="12.75" x14ac:dyDescent="0.2">
      <c r="A4" s="145" t="s">
        <v>10</v>
      </c>
      <c r="B4" s="148">
        <v>65800</v>
      </c>
      <c r="C4" s="148">
        <v>27185</v>
      </c>
      <c r="D4" s="186">
        <v>0.18</v>
      </c>
      <c r="G4" s="176"/>
      <c r="H4" s="176"/>
      <c r="K4" s="176"/>
      <c r="L4" s="176"/>
      <c r="M4" s="176"/>
      <c r="N4" s="176"/>
      <c r="O4" s="176"/>
    </row>
    <row r="5" spans="1:15" ht="12.75" x14ac:dyDescent="0.2">
      <c r="A5" s="145" t="s">
        <v>11</v>
      </c>
      <c r="B5" s="148">
        <v>59695</v>
      </c>
      <c r="C5" s="148">
        <v>24241</v>
      </c>
      <c r="D5" s="186">
        <v>0.26</v>
      </c>
      <c r="G5" s="176"/>
      <c r="H5" s="176"/>
      <c r="K5" s="176"/>
      <c r="L5" s="176"/>
      <c r="M5" s="176"/>
      <c r="N5" s="176"/>
      <c r="O5" s="176"/>
    </row>
    <row r="6" spans="1:15" ht="12.75" x14ac:dyDescent="0.2">
      <c r="A6" s="145" t="s">
        <v>12</v>
      </c>
      <c r="B6" s="148">
        <v>85194</v>
      </c>
      <c r="C6" s="148">
        <v>36376</v>
      </c>
      <c r="D6" s="186">
        <v>8.5999999999999993E-2</v>
      </c>
      <c r="G6" s="176"/>
      <c r="H6" s="176"/>
      <c r="K6" s="176"/>
      <c r="L6" s="176"/>
      <c r="M6" s="176"/>
      <c r="N6" s="176"/>
      <c r="O6" s="176"/>
    </row>
    <row r="7" spans="1:15" ht="12.75" x14ac:dyDescent="0.2">
      <c r="A7" s="145" t="s">
        <v>13</v>
      </c>
      <c r="B7" s="148">
        <v>75270</v>
      </c>
      <c r="C7" s="148">
        <v>31121</v>
      </c>
      <c r="D7" s="186">
        <v>0.13400000000000001</v>
      </c>
      <c r="G7" s="176"/>
      <c r="H7" s="176"/>
      <c r="K7" s="176"/>
      <c r="L7" s="176"/>
      <c r="M7" s="176"/>
      <c r="N7" s="176"/>
      <c r="O7" s="176"/>
    </row>
    <row r="8" spans="1:15" ht="12.75" x14ac:dyDescent="0.2">
      <c r="A8" s="145" t="s">
        <v>14</v>
      </c>
      <c r="B8" s="148">
        <v>61629</v>
      </c>
      <c r="C8" s="148">
        <v>26791</v>
      </c>
      <c r="D8" s="186">
        <v>0.19400000000000001</v>
      </c>
      <c r="G8" s="176"/>
      <c r="H8" s="176"/>
      <c r="K8" s="176"/>
      <c r="L8" s="176"/>
      <c r="M8" s="176"/>
      <c r="N8" s="176"/>
      <c r="O8" s="176"/>
    </row>
    <row r="9" spans="1:15" ht="12.75" x14ac:dyDescent="0.2">
      <c r="A9" s="145" t="s">
        <v>15</v>
      </c>
      <c r="B9" s="148">
        <v>71000</v>
      </c>
      <c r="C9" s="148">
        <v>30234</v>
      </c>
      <c r="D9" s="186">
        <v>0.151</v>
      </c>
      <c r="G9" s="176"/>
      <c r="H9" s="176"/>
      <c r="K9" s="176"/>
      <c r="L9" s="176"/>
      <c r="M9" s="176"/>
      <c r="N9" s="176"/>
      <c r="O9" s="176"/>
    </row>
    <row r="10" spans="1:15" ht="12.75" x14ac:dyDescent="0.2">
      <c r="A10" s="145" t="s">
        <v>16</v>
      </c>
      <c r="B10" s="148">
        <v>68542</v>
      </c>
      <c r="C10" s="148">
        <v>26818</v>
      </c>
      <c r="D10" s="186">
        <v>0.16400000000000001</v>
      </c>
      <c r="G10" s="176"/>
      <c r="H10" s="176"/>
      <c r="K10" s="176"/>
      <c r="L10" s="176"/>
      <c r="M10" s="176"/>
      <c r="N10" s="176"/>
      <c r="O10" s="176"/>
    </row>
    <row r="11" spans="1:15" ht="12.75" x14ac:dyDescent="0.2">
      <c r="A11" s="145" t="s">
        <v>17</v>
      </c>
      <c r="B11" s="148">
        <v>61776</v>
      </c>
      <c r="C11" s="148">
        <v>28321</v>
      </c>
      <c r="D11" s="186">
        <v>0.18099999999999999</v>
      </c>
      <c r="G11" s="176"/>
      <c r="H11" s="176"/>
      <c r="K11" s="176"/>
      <c r="L11" s="176"/>
      <c r="M11" s="176"/>
      <c r="N11" s="176"/>
      <c r="O11" s="176"/>
    </row>
    <row r="12" spans="1:15" ht="12.75" x14ac:dyDescent="0.2">
      <c r="A12" s="145" t="s">
        <v>18</v>
      </c>
      <c r="B12" s="148">
        <v>87184</v>
      </c>
      <c r="C12" s="148">
        <v>35852</v>
      </c>
      <c r="D12" s="186">
        <v>9.2999999999999999E-2</v>
      </c>
      <c r="G12" s="176"/>
      <c r="H12" s="176"/>
      <c r="K12" s="176"/>
      <c r="L12" s="176"/>
      <c r="M12" s="176"/>
      <c r="N12" s="176"/>
      <c r="O12" s="176"/>
    </row>
    <row r="13" spans="1:15" ht="12.75" x14ac:dyDescent="0.2">
      <c r="A13" s="145" t="s">
        <v>19</v>
      </c>
      <c r="B13" s="148">
        <v>64526</v>
      </c>
      <c r="C13" s="148">
        <v>24788</v>
      </c>
      <c r="D13" s="186">
        <v>0.158</v>
      </c>
      <c r="G13" s="176"/>
      <c r="H13" s="176"/>
      <c r="K13" s="176"/>
      <c r="L13" s="176"/>
      <c r="M13" s="176"/>
      <c r="N13" s="176"/>
      <c r="O13" s="176"/>
    </row>
    <row r="14" spans="1:15" ht="12.75" x14ac:dyDescent="0.2">
      <c r="A14" s="145" t="s">
        <v>20</v>
      </c>
      <c r="B14" s="148">
        <v>62962</v>
      </c>
      <c r="C14" s="148">
        <v>25408</v>
      </c>
      <c r="D14" s="186">
        <v>0.183</v>
      </c>
      <c r="G14" s="176"/>
      <c r="H14" s="176"/>
      <c r="K14" s="176"/>
      <c r="L14" s="176"/>
      <c r="M14" s="176"/>
      <c r="N14" s="176"/>
      <c r="O14" s="176"/>
    </row>
    <row r="15" spans="1:15" ht="12.75" x14ac:dyDescent="0.2">
      <c r="A15" s="145" t="s">
        <v>21</v>
      </c>
      <c r="B15" s="148">
        <v>57401</v>
      </c>
      <c r="C15" s="148">
        <v>22931</v>
      </c>
      <c r="D15" s="186">
        <v>0.223</v>
      </c>
      <c r="G15" s="176"/>
      <c r="H15" s="176"/>
      <c r="K15" s="176"/>
      <c r="L15" s="176"/>
      <c r="M15" s="176"/>
      <c r="N15" s="176"/>
      <c r="O15" s="176"/>
    </row>
    <row r="16" spans="1:15" ht="12.75" x14ac:dyDescent="0.2">
      <c r="A16" s="145" t="s">
        <v>22</v>
      </c>
      <c r="B16" s="148">
        <v>51012</v>
      </c>
      <c r="C16" s="148">
        <v>25864</v>
      </c>
      <c r="D16" s="186">
        <v>0.20100000000000001</v>
      </c>
      <c r="G16" s="176"/>
      <c r="H16" s="176"/>
      <c r="K16" s="176"/>
      <c r="L16" s="176"/>
      <c r="M16" s="176"/>
      <c r="N16" s="176"/>
      <c r="O16" s="176"/>
    </row>
    <row r="17" spans="1:15" ht="12.75" x14ac:dyDescent="0.2">
      <c r="A17" s="145" t="s">
        <v>23</v>
      </c>
      <c r="B17" s="148">
        <v>68587</v>
      </c>
      <c r="C17" s="148">
        <v>29277</v>
      </c>
      <c r="D17" s="186">
        <v>0.16900000000000001</v>
      </c>
      <c r="G17" s="176"/>
      <c r="H17" s="176"/>
      <c r="K17" s="176"/>
      <c r="L17" s="176"/>
      <c r="M17" s="176"/>
      <c r="N17" s="176"/>
      <c r="O17" s="176"/>
    </row>
    <row r="18" spans="1:15" ht="12.75" x14ac:dyDescent="0.2">
      <c r="A18" s="145" t="s">
        <v>24</v>
      </c>
      <c r="B18" s="148">
        <v>71375</v>
      </c>
      <c r="C18" s="148">
        <v>30362</v>
      </c>
      <c r="D18" s="186">
        <v>0.156</v>
      </c>
      <c r="G18" s="176"/>
      <c r="H18" s="176"/>
      <c r="K18" s="176"/>
      <c r="L18" s="176"/>
      <c r="M18" s="176"/>
      <c r="N18" s="176"/>
      <c r="O18" s="176"/>
    </row>
    <row r="19" spans="1:15" ht="12.75" x14ac:dyDescent="0.2">
      <c r="A19" s="145" t="s">
        <v>25</v>
      </c>
      <c r="B19" s="148">
        <v>66883</v>
      </c>
      <c r="C19" s="148">
        <v>30952</v>
      </c>
      <c r="D19" s="186">
        <v>0.126</v>
      </c>
      <c r="G19" s="176"/>
      <c r="H19" s="176"/>
      <c r="K19" s="176"/>
      <c r="L19" s="176"/>
      <c r="M19" s="176"/>
      <c r="N19" s="176"/>
      <c r="O19" s="176"/>
    </row>
    <row r="20" spans="1:15" ht="12.75" x14ac:dyDescent="0.2">
      <c r="A20" s="145" t="s">
        <v>26</v>
      </c>
      <c r="B20" s="148">
        <v>91346</v>
      </c>
      <c r="C20" s="148">
        <v>45951</v>
      </c>
      <c r="D20" s="186">
        <v>0.14299999999999999</v>
      </c>
      <c r="G20" s="176"/>
      <c r="H20" s="176"/>
      <c r="K20" s="176"/>
      <c r="L20" s="176"/>
      <c r="M20" s="176"/>
      <c r="N20" s="176"/>
      <c r="O20" s="176"/>
    </row>
    <row r="21" spans="1:15" ht="12.75" x14ac:dyDescent="0.2">
      <c r="A21" s="145" t="s">
        <v>27</v>
      </c>
      <c r="B21" s="148">
        <v>63795</v>
      </c>
      <c r="C21" s="148">
        <v>27578</v>
      </c>
      <c r="D21" s="186">
        <v>0.192</v>
      </c>
      <c r="G21" s="176"/>
      <c r="H21" s="176"/>
      <c r="K21" s="176"/>
      <c r="L21" s="176"/>
      <c r="M21" s="176"/>
      <c r="N21" s="176"/>
      <c r="O21" s="176"/>
    </row>
    <row r="22" spans="1:15" ht="12.75" x14ac:dyDescent="0.2">
      <c r="A22" s="145" t="s">
        <v>28</v>
      </c>
      <c r="B22" s="148">
        <v>62165</v>
      </c>
      <c r="C22" s="148">
        <v>27684</v>
      </c>
      <c r="D22" s="186">
        <v>0.20200000000000001</v>
      </c>
      <c r="G22" s="176"/>
      <c r="H22" s="176"/>
      <c r="K22" s="176"/>
      <c r="L22" s="176"/>
      <c r="M22" s="176"/>
      <c r="N22" s="176"/>
      <c r="O22" s="176"/>
    </row>
    <row r="23" spans="1:15" ht="12.75" x14ac:dyDescent="0.2">
      <c r="A23" s="145" t="s">
        <v>29</v>
      </c>
      <c r="B23" s="148">
        <v>80709</v>
      </c>
      <c r="C23" s="148">
        <v>33582</v>
      </c>
      <c r="D23" s="186">
        <v>0.109</v>
      </c>
      <c r="G23" s="176"/>
      <c r="H23" s="176"/>
      <c r="K23" s="176"/>
      <c r="L23" s="176"/>
      <c r="M23" s="176"/>
      <c r="N23" s="176"/>
      <c r="O23" s="176"/>
    </row>
    <row r="24" spans="1:15" ht="12.75" x14ac:dyDescent="0.2">
      <c r="A24" s="145" t="s">
        <v>30</v>
      </c>
      <c r="B24" s="148">
        <v>66250</v>
      </c>
      <c r="C24" s="148">
        <v>37415</v>
      </c>
      <c r="D24" s="186">
        <v>0.16300000000000001</v>
      </c>
      <c r="G24" s="176"/>
      <c r="H24" s="176"/>
      <c r="K24" s="176"/>
      <c r="L24" s="176"/>
      <c r="M24" s="176"/>
      <c r="N24" s="176"/>
      <c r="O24" s="176"/>
    </row>
    <row r="25" spans="1:15" ht="12.75" x14ac:dyDescent="0.2">
      <c r="A25" s="145" t="s">
        <v>31</v>
      </c>
      <c r="B25" s="148">
        <v>96675</v>
      </c>
      <c r="C25" s="148">
        <v>40613</v>
      </c>
      <c r="D25" s="186">
        <v>9.7000000000000003E-2</v>
      </c>
      <c r="G25" s="176"/>
      <c r="H25" s="176"/>
      <c r="K25" s="176"/>
      <c r="L25" s="176"/>
      <c r="M25" s="176"/>
      <c r="N25" s="176"/>
      <c r="O25" s="176"/>
    </row>
    <row r="26" spans="1:15" ht="12.75" x14ac:dyDescent="0.2">
      <c r="A26" s="145" t="s">
        <v>32</v>
      </c>
      <c r="B26" s="148">
        <v>54716</v>
      </c>
      <c r="C26" s="148">
        <v>24595</v>
      </c>
      <c r="D26" s="186">
        <v>0.20200000000000001</v>
      </c>
      <c r="G26" s="176"/>
      <c r="H26" s="176"/>
      <c r="K26" s="176"/>
      <c r="L26" s="176"/>
      <c r="M26" s="176"/>
      <c r="N26" s="176"/>
      <c r="O26" s="176"/>
    </row>
    <row r="27" spans="1:15" ht="12.75" x14ac:dyDescent="0.2">
      <c r="A27" s="145" t="s">
        <v>33</v>
      </c>
      <c r="B27" s="148">
        <v>72556</v>
      </c>
      <c r="C27" s="148">
        <v>31395</v>
      </c>
      <c r="D27" s="186">
        <v>0.14499999999999999</v>
      </c>
      <c r="G27" s="176"/>
      <c r="H27" s="176"/>
    </row>
    <row r="28" spans="1:15" ht="12.75" x14ac:dyDescent="0.2">
      <c r="A28" s="145" t="s">
        <v>34</v>
      </c>
      <c r="B28" s="148">
        <v>69813</v>
      </c>
      <c r="C28" s="148">
        <v>27742</v>
      </c>
      <c r="D28" s="186">
        <v>0.13900000000000001</v>
      </c>
      <c r="G28" s="176"/>
      <c r="H28" s="176"/>
      <c r="N28" s="176"/>
      <c r="O28" s="176"/>
    </row>
    <row r="29" spans="1:15" ht="12.75" x14ac:dyDescent="0.2">
      <c r="A29" s="145" t="s">
        <v>35</v>
      </c>
      <c r="B29" s="148">
        <v>75009</v>
      </c>
      <c r="C29" s="148">
        <v>31852</v>
      </c>
      <c r="D29" s="186">
        <v>0.13500000000000001</v>
      </c>
      <c r="G29" s="176"/>
      <c r="H29" s="176"/>
    </row>
    <row r="30" spans="1:15" ht="12.75" x14ac:dyDescent="0.2">
      <c r="A30" s="145" t="s">
        <v>36</v>
      </c>
      <c r="B30" s="148">
        <v>60441</v>
      </c>
      <c r="C30" s="148">
        <v>26545</v>
      </c>
      <c r="D30" s="186">
        <v>0.17599999999999999</v>
      </c>
      <c r="G30" s="176"/>
      <c r="H30" s="176"/>
    </row>
    <row r="31" spans="1:15" ht="12.75" x14ac:dyDescent="0.2">
      <c r="A31" s="145" t="s">
        <v>37</v>
      </c>
      <c r="B31" s="148">
        <v>67267</v>
      </c>
      <c r="C31" s="148">
        <v>28237</v>
      </c>
      <c r="D31" s="186">
        <v>0.156</v>
      </c>
      <c r="G31" s="176"/>
      <c r="H31" s="176"/>
    </row>
    <row r="32" spans="1:15" ht="12.75" x14ac:dyDescent="0.2">
      <c r="A32" s="145" t="s">
        <v>38</v>
      </c>
      <c r="B32" s="148">
        <v>55784</v>
      </c>
      <c r="C32" s="148">
        <v>25075</v>
      </c>
      <c r="D32" s="186">
        <v>0.182</v>
      </c>
      <c r="G32" s="176"/>
      <c r="H32" s="176"/>
    </row>
    <row r="33" spans="1:8" ht="12.75" x14ac:dyDescent="0.2">
      <c r="A33" s="145" t="s">
        <v>39</v>
      </c>
      <c r="B33" s="148">
        <v>68553</v>
      </c>
      <c r="C33" s="148">
        <v>27845</v>
      </c>
      <c r="D33" s="186">
        <v>0.17100000000000001</v>
      </c>
      <c r="G33" s="176"/>
      <c r="H33" s="176"/>
    </row>
    <row r="34" spans="1:8" ht="12.75" x14ac:dyDescent="0.2">
      <c r="A34" s="145" t="s">
        <v>40</v>
      </c>
      <c r="B34" s="148">
        <v>90913</v>
      </c>
      <c r="C34" s="148">
        <v>41198</v>
      </c>
      <c r="D34" s="186">
        <v>0.123</v>
      </c>
      <c r="G34" s="176"/>
      <c r="H34" s="176"/>
    </row>
    <row r="35" spans="1:8" ht="12.75" x14ac:dyDescent="0.2">
      <c r="A35" s="145" t="s">
        <v>41</v>
      </c>
      <c r="B35" s="148">
        <v>45753</v>
      </c>
      <c r="C35" s="148">
        <v>24120</v>
      </c>
      <c r="D35" s="186">
        <v>0.32300000000000001</v>
      </c>
      <c r="G35" s="176"/>
      <c r="H35" s="176"/>
    </row>
    <row r="36" spans="1:8" ht="12.75" x14ac:dyDescent="0.2">
      <c r="A36" s="145" t="s">
        <v>42</v>
      </c>
      <c r="B36" s="148">
        <v>62422</v>
      </c>
      <c r="C36" s="148">
        <v>22098</v>
      </c>
      <c r="D36" s="186">
        <v>0.161</v>
      </c>
      <c r="G36" s="176"/>
      <c r="H36" s="176"/>
    </row>
    <row r="37" spans="1:8" ht="12.75" x14ac:dyDescent="0.2">
      <c r="A37" s="145" t="s">
        <v>43</v>
      </c>
      <c r="B37" s="148">
        <v>52664</v>
      </c>
      <c r="C37" s="148">
        <v>26068</v>
      </c>
      <c r="D37" s="186">
        <v>0.19400000000000001</v>
      </c>
      <c r="G37" s="176"/>
      <c r="H37" s="176"/>
    </row>
    <row r="38" spans="1:8" ht="12.75" x14ac:dyDescent="0.2">
      <c r="A38" s="145" t="s">
        <v>44</v>
      </c>
      <c r="B38" s="148">
        <v>64529</v>
      </c>
      <c r="C38" s="148">
        <v>28648</v>
      </c>
      <c r="D38" s="186">
        <v>0.16900000000000001</v>
      </c>
      <c r="G38" s="176"/>
      <c r="H38" s="176"/>
    </row>
    <row r="39" spans="1:8" ht="12.75" x14ac:dyDescent="0.2">
      <c r="A39" s="145" t="s">
        <v>45</v>
      </c>
      <c r="B39" s="148">
        <v>59469</v>
      </c>
      <c r="C39" s="148">
        <v>26031</v>
      </c>
      <c r="D39" s="186">
        <v>0.219</v>
      </c>
      <c r="G39" s="176"/>
      <c r="H39" s="176"/>
    </row>
    <row r="40" spans="1:8" ht="12.75" x14ac:dyDescent="0.2">
      <c r="A40" s="145" t="s">
        <v>46</v>
      </c>
      <c r="B40" s="148">
        <v>67725</v>
      </c>
      <c r="C40" s="148">
        <v>25873</v>
      </c>
      <c r="D40" s="186">
        <v>0.18</v>
      </c>
      <c r="G40" s="176"/>
      <c r="H40" s="176"/>
    </row>
    <row r="41" spans="1:8" ht="12.75" x14ac:dyDescent="0.2">
      <c r="A41" s="145" t="s">
        <v>47</v>
      </c>
      <c r="B41" s="148">
        <v>62917</v>
      </c>
      <c r="C41" s="148">
        <v>28098</v>
      </c>
      <c r="D41" s="186">
        <v>0.18099999999999999</v>
      </c>
      <c r="G41" s="176"/>
      <c r="H41" s="176"/>
    </row>
    <row r="42" spans="1:8" ht="12.75" x14ac:dyDescent="0.2">
      <c r="A42" s="145" t="s">
        <v>48</v>
      </c>
      <c r="B42" s="148">
        <v>64982</v>
      </c>
      <c r="C42" s="148">
        <v>27764</v>
      </c>
      <c r="D42" s="186">
        <v>0.14299999999999999</v>
      </c>
      <c r="G42" s="176"/>
      <c r="H42" s="176"/>
    </row>
    <row r="43" spans="1:8" ht="12.75" x14ac:dyDescent="0.2">
      <c r="A43" s="145" t="s">
        <v>49</v>
      </c>
      <c r="B43" s="148">
        <v>73000</v>
      </c>
      <c r="C43" s="148">
        <v>27053</v>
      </c>
      <c r="D43" s="186">
        <v>0.13400000000000001</v>
      </c>
      <c r="G43" s="176"/>
      <c r="H43" s="176"/>
    </row>
    <row r="44" spans="1:8" ht="12.75" x14ac:dyDescent="0.2">
      <c r="A44" s="145" t="s">
        <v>50</v>
      </c>
      <c r="B44" s="148">
        <v>69817</v>
      </c>
      <c r="C44" s="148">
        <v>29561</v>
      </c>
      <c r="D44" s="186">
        <v>0.12</v>
      </c>
      <c r="G44" s="176"/>
      <c r="H44" s="176"/>
    </row>
    <row r="45" spans="1:8" ht="12.75" x14ac:dyDescent="0.2">
      <c r="A45" s="145" t="s">
        <v>51</v>
      </c>
      <c r="B45" s="148">
        <v>64938</v>
      </c>
      <c r="C45" s="148">
        <v>25534</v>
      </c>
      <c r="D45" s="186">
        <v>0.19700000000000001</v>
      </c>
      <c r="G45" s="176"/>
      <c r="H45" s="176"/>
    </row>
    <row r="46" spans="1:8" ht="12.75" x14ac:dyDescent="0.2">
      <c r="A46" s="145" t="s">
        <v>52</v>
      </c>
      <c r="B46" s="148">
        <v>74977</v>
      </c>
      <c r="C46" s="148">
        <v>31947</v>
      </c>
      <c r="D46" s="186">
        <v>0.111</v>
      </c>
      <c r="G46" s="176"/>
      <c r="H46" s="176"/>
    </row>
    <row r="47" spans="1:8" ht="12.75" x14ac:dyDescent="0.2">
      <c r="A47" s="145" t="s">
        <v>53</v>
      </c>
      <c r="B47" s="148">
        <v>61899</v>
      </c>
      <c r="C47" s="148">
        <v>26627</v>
      </c>
      <c r="D47" s="186">
        <v>0.216</v>
      </c>
      <c r="G47" s="176"/>
      <c r="H47" s="176"/>
    </row>
    <row r="48" spans="1:8" ht="12.75" x14ac:dyDescent="0.2">
      <c r="A48" s="145" t="s">
        <v>54</v>
      </c>
      <c r="B48" s="148">
        <v>89788</v>
      </c>
      <c r="C48" s="148">
        <v>39608</v>
      </c>
      <c r="D48" s="186">
        <v>0.124</v>
      </c>
      <c r="G48" s="176"/>
      <c r="H48" s="176"/>
    </row>
    <row r="49" spans="1:8" ht="12.75" x14ac:dyDescent="0.2">
      <c r="A49" s="145" t="s">
        <v>55</v>
      </c>
      <c r="B49" s="148">
        <v>45250</v>
      </c>
      <c r="C49" s="148">
        <v>19695</v>
      </c>
      <c r="D49" s="186">
        <v>0.27900000000000003</v>
      </c>
      <c r="G49" s="176"/>
      <c r="H49" s="176"/>
    </row>
    <row r="50" spans="1:8" ht="12.75" x14ac:dyDescent="0.2">
      <c r="A50" s="145" t="s">
        <v>56</v>
      </c>
      <c r="B50" s="148">
        <v>55679</v>
      </c>
      <c r="C50" s="148">
        <v>24358</v>
      </c>
      <c r="D50" s="186">
        <v>0.18</v>
      </c>
      <c r="G50" s="176"/>
      <c r="H50" s="176"/>
    </row>
    <row r="51" spans="1:8" ht="12.75" x14ac:dyDescent="0.2">
      <c r="A51" s="145" t="s">
        <v>57</v>
      </c>
      <c r="B51" s="148">
        <v>66250</v>
      </c>
      <c r="C51" s="148">
        <v>26865</v>
      </c>
      <c r="D51" s="186">
        <v>0.161</v>
      </c>
      <c r="G51" s="176"/>
      <c r="H51" s="176"/>
    </row>
    <row r="52" spans="1:8" ht="12.75" x14ac:dyDescent="0.2">
      <c r="A52" s="145" t="s">
        <v>58</v>
      </c>
      <c r="B52" s="148">
        <v>61994</v>
      </c>
      <c r="C52" s="148">
        <v>26873</v>
      </c>
      <c r="D52" s="186">
        <v>0.189</v>
      </c>
      <c r="G52" s="176"/>
      <c r="H52" s="176"/>
    </row>
    <row r="53" spans="1:8" ht="12.75" x14ac:dyDescent="0.2">
      <c r="A53" s="145" t="s">
        <v>59</v>
      </c>
      <c r="B53" s="148">
        <v>82042</v>
      </c>
      <c r="C53" s="148">
        <v>32016</v>
      </c>
      <c r="D53" s="186">
        <v>0.11899999999999999</v>
      </c>
      <c r="G53" s="176"/>
      <c r="H53" s="176"/>
    </row>
    <row r="54" spans="1:8" ht="12.75" x14ac:dyDescent="0.2">
      <c r="A54" s="145" t="s">
        <v>60</v>
      </c>
      <c r="B54" s="148">
        <v>87660</v>
      </c>
      <c r="C54" s="148">
        <v>40425</v>
      </c>
      <c r="D54" s="186">
        <v>0.11799999999999999</v>
      </c>
      <c r="G54" s="176"/>
      <c r="H54" s="176"/>
    </row>
    <row r="55" spans="1:8" ht="12.75" x14ac:dyDescent="0.2">
      <c r="A55" s="145" t="s">
        <v>61</v>
      </c>
      <c r="B55" s="148">
        <v>69420</v>
      </c>
      <c r="C55" s="148">
        <v>30334</v>
      </c>
      <c r="D55" s="186">
        <v>0.13600000000000001</v>
      </c>
      <c r="G55" s="176"/>
      <c r="H55" s="176"/>
    </row>
    <row r="56" spans="1:8" ht="12.75" x14ac:dyDescent="0.2">
      <c r="A56" s="145" t="s">
        <v>62</v>
      </c>
      <c r="B56" s="148">
        <v>60637</v>
      </c>
      <c r="C56" s="148">
        <v>25004</v>
      </c>
      <c r="D56" s="186">
        <v>0.16700000000000001</v>
      </c>
      <c r="G56" s="176"/>
      <c r="H56" s="176"/>
    </row>
    <row r="57" spans="1:8" ht="12.75" x14ac:dyDescent="0.2">
      <c r="A57" s="145" t="s">
        <v>63</v>
      </c>
      <c r="B57" s="148">
        <v>67944</v>
      </c>
      <c r="C57" s="148">
        <v>24979</v>
      </c>
      <c r="D57" s="186">
        <v>0.16500000000000001</v>
      </c>
      <c r="G57" s="176"/>
      <c r="H57" s="176"/>
    </row>
    <row r="58" spans="1:8" ht="12.75" x14ac:dyDescent="0.2">
      <c r="A58" s="145" t="s">
        <v>64</v>
      </c>
      <c r="B58" s="148">
        <v>72116</v>
      </c>
      <c r="C58" s="148">
        <v>31380</v>
      </c>
      <c r="D58" s="186">
        <v>0.182</v>
      </c>
      <c r="G58" s="176"/>
      <c r="H58" s="176"/>
    </row>
    <row r="59" spans="1:8" ht="12.75" x14ac:dyDescent="0.2">
      <c r="A59" s="145" t="s">
        <v>65</v>
      </c>
      <c r="B59" s="148">
        <v>66592</v>
      </c>
      <c r="C59" s="148">
        <v>29314</v>
      </c>
      <c r="D59" s="186">
        <v>0.16300000000000001</v>
      </c>
      <c r="G59" s="176"/>
      <c r="H59" s="176"/>
    </row>
    <row r="60" spans="1:8" ht="12.75" x14ac:dyDescent="0.2">
      <c r="A60" s="145" t="s">
        <v>66</v>
      </c>
      <c r="B60" s="148">
        <v>78548</v>
      </c>
      <c r="C60" s="148">
        <v>32225</v>
      </c>
      <c r="D60" s="186">
        <v>0.156</v>
      </c>
      <c r="G60" s="176"/>
      <c r="H60" s="176"/>
    </row>
    <row r="61" spans="1:8" ht="12.75" x14ac:dyDescent="0.2">
      <c r="A61" s="145" t="s">
        <v>67</v>
      </c>
      <c r="B61" s="148">
        <v>83154</v>
      </c>
      <c r="C61" s="148">
        <v>35733</v>
      </c>
      <c r="D61" s="186">
        <v>8.8999999999999996E-2</v>
      </c>
      <c r="G61" s="176"/>
      <c r="H61" s="176"/>
    </row>
    <row r="62" spans="1:8" ht="12.75" x14ac:dyDescent="0.2">
      <c r="A62" s="145" t="s">
        <v>68</v>
      </c>
      <c r="B62" s="148">
        <v>67440</v>
      </c>
      <c r="C62" s="148">
        <v>26843</v>
      </c>
      <c r="D62" s="186">
        <v>0.154</v>
      </c>
      <c r="G62" s="176"/>
      <c r="H62" s="176"/>
    </row>
    <row r="63" spans="1:8" ht="12.75" x14ac:dyDescent="0.2">
      <c r="A63" s="145" t="s">
        <v>69</v>
      </c>
      <c r="B63" s="148">
        <v>68706</v>
      </c>
      <c r="C63" s="148">
        <v>27356</v>
      </c>
      <c r="D63" s="186">
        <v>0.16</v>
      </c>
      <c r="G63" s="176"/>
      <c r="H63" s="176"/>
    </row>
    <row r="64" spans="1:8" ht="12.75" x14ac:dyDescent="0.2">
      <c r="A64" s="145" t="s">
        <v>70</v>
      </c>
      <c r="B64" s="148">
        <v>80513</v>
      </c>
      <c r="C64" s="148">
        <v>31438</v>
      </c>
      <c r="D64" s="186">
        <v>0.11899999999999999</v>
      </c>
      <c r="G64" s="176"/>
      <c r="H64" s="176"/>
    </row>
    <row r="65" spans="1:8" ht="12.75" x14ac:dyDescent="0.2">
      <c r="A65" s="145" t="s">
        <v>71</v>
      </c>
      <c r="B65" s="148">
        <v>82391</v>
      </c>
      <c r="C65" s="148">
        <v>35178</v>
      </c>
      <c r="D65" s="186">
        <v>9.9000000000000005E-2</v>
      </c>
      <c r="G65" s="176"/>
      <c r="H65" s="176"/>
    </row>
    <row r="66" spans="1:8" ht="12.75" x14ac:dyDescent="0.2">
      <c r="A66" s="145" t="s">
        <v>72</v>
      </c>
      <c r="B66" s="148">
        <v>66363</v>
      </c>
      <c r="C66" s="148">
        <v>27320</v>
      </c>
      <c r="D66" s="186">
        <v>0.20899999999999999</v>
      </c>
      <c r="G66" s="176"/>
      <c r="H66" s="176"/>
    </row>
    <row r="67" spans="1:8" ht="12.75" x14ac:dyDescent="0.2">
      <c r="A67" s="145" t="s">
        <v>73</v>
      </c>
      <c r="B67" s="148">
        <v>66073</v>
      </c>
      <c r="C67" s="148">
        <v>28782</v>
      </c>
      <c r="D67" s="186">
        <v>0.161</v>
      </c>
      <c r="G67" s="176"/>
      <c r="H67" s="176"/>
    </row>
    <row r="68" spans="1:8" ht="12.75" x14ac:dyDescent="0.2">
      <c r="A68" s="145" t="s">
        <v>74</v>
      </c>
      <c r="B68" s="148">
        <v>66627</v>
      </c>
      <c r="C68" s="148">
        <v>29556</v>
      </c>
      <c r="D68" s="186">
        <v>0.17299999999999999</v>
      </c>
      <c r="G68" s="176"/>
      <c r="H68" s="176"/>
    </row>
    <row r="69" spans="1:8" ht="12.75" x14ac:dyDescent="0.2">
      <c r="A69" s="145" t="s">
        <v>75</v>
      </c>
      <c r="B69" s="148">
        <v>61881</v>
      </c>
      <c r="C69" s="148">
        <v>30870</v>
      </c>
      <c r="D69" s="186">
        <v>0.14199999999999999</v>
      </c>
      <c r="G69" s="176"/>
      <c r="H69" s="176"/>
    </row>
    <row r="70" spans="1:8" ht="12.75" x14ac:dyDescent="0.2">
      <c r="A70" s="145" t="s">
        <v>76</v>
      </c>
      <c r="B70" s="148">
        <v>56722</v>
      </c>
      <c r="C70" s="148">
        <v>27259</v>
      </c>
      <c r="D70" s="186">
        <v>0.21</v>
      </c>
      <c r="G70" s="176"/>
      <c r="H70" s="176"/>
    </row>
    <row r="71" spans="1:8" ht="12.75" x14ac:dyDescent="0.2">
      <c r="A71" s="145" t="s">
        <v>77</v>
      </c>
      <c r="B71" s="148">
        <v>69871</v>
      </c>
      <c r="C71" s="148">
        <v>30400</v>
      </c>
      <c r="D71" s="186">
        <v>0.129</v>
      </c>
      <c r="G71" s="176"/>
      <c r="H71" s="176"/>
    </row>
    <row r="72" spans="1:8" ht="12.75" x14ac:dyDescent="0.2">
      <c r="A72" s="145" t="s">
        <v>78</v>
      </c>
      <c r="B72" s="148">
        <v>69491</v>
      </c>
      <c r="C72" s="148">
        <v>29419</v>
      </c>
      <c r="D72" s="186">
        <v>0.16300000000000001</v>
      </c>
      <c r="G72" s="176"/>
      <c r="H72" s="176"/>
    </row>
    <row r="73" spans="1:8" ht="12.75" x14ac:dyDescent="0.2">
      <c r="A73" s="145" t="s">
        <v>79</v>
      </c>
      <c r="B73" s="148">
        <v>60674</v>
      </c>
      <c r="C73" s="148">
        <v>26678</v>
      </c>
      <c r="D73" s="186">
        <v>0.157</v>
      </c>
      <c r="G73" s="176"/>
      <c r="H73" s="176"/>
    </row>
    <row r="74" spans="1:8" ht="12.75" x14ac:dyDescent="0.2">
      <c r="A74" s="145" t="s">
        <v>80</v>
      </c>
      <c r="B74" s="148">
        <v>81641</v>
      </c>
      <c r="C74" s="148">
        <v>36579</v>
      </c>
      <c r="D74" s="186">
        <v>0.122</v>
      </c>
      <c r="G74" s="176"/>
      <c r="H74" s="176"/>
    </row>
    <row r="75" spans="1:8" ht="12.75" x14ac:dyDescent="0.2">
      <c r="A75" s="145" t="s">
        <v>81</v>
      </c>
      <c r="B75" s="148">
        <v>87439</v>
      </c>
      <c r="C75" s="148">
        <v>35093</v>
      </c>
      <c r="D75" s="186">
        <v>0.10299999999999999</v>
      </c>
      <c r="G75" s="176"/>
      <c r="H75" s="176"/>
    </row>
    <row r="76" spans="1:8" ht="12.75" x14ac:dyDescent="0.2">
      <c r="A76" s="145" t="s">
        <v>82</v>
      </c>
      <c r="B76" s="148">
        <v>90389</v>
      </c>
      <c r="C76" s="148">
        <v>35135</v>
      </c>
      <c r="D76" s="186">
        <v>9.8000000000000004E-2</v>
      </c>
      <c r="G76" s="176"/>
      <c r="H76" s="176"/>
    </row>
    <row r="77" spans="1:8" ht="12.75" x14ac:dyDescent="0.2">
      <c r="A77" s="145" t="s">
        <v>83</v>
      </c>
      <c r="B77" s="148">
        <v>48799</v>
      </c>
      <c r="C77" s="148">
        <v>22273</v>
      </c>
      <c r="D77" s="186">
        <v>0.25700000000000001</v>
      </c>
      <c r="G77" s="176"/>
      <c r="H77" s="176"/>
    </row>
    <row r="78" spans="1:8" ht="12.75" x14ac:dyDescent="0.2">
      <c r="A78" s="145" t="s">
        <v>84</v>
      </c>
      <c r="B78" s="148">
        <v>63095</v>
      </c>
      <c r="C78" s="148">
        <v>25954</v>
      </c>
      <c r="D78" s="186">
        <v>0.223</v>
      </c>
      <c r="G78" s="176"/>
      <c r="H78" s="176"/>
    </row>
    <row r="79" spans="1:8" ht="12.75" x14ac:dyDescent="0.2">
      <c r="A79" s="145" t="s">
        <v>85</v>
      </c>
      <c r="B79" s="148">
        <v>72407</v>
      </c>
      <c r="C79" s="148">
        <v>31603</v>
      </c>
      <c r="D79" s="186">
        <v>0.13300000000000001</v>
      </c>
      <c r="G79" s="176"/>
      <c r="H79" s="176"/>
    </row>
    <row r="80" spans="1:8" ht="12.75" x14ac:dyDescent="0.2">
      <c r="A80" s="145" t="s">
        <v>86</v>
      </c>
      <c r="B80" s="148">
        <v>77264</v>
      </c>
      <c r="C80" s="148">
        <v>36230</v>
      </c>
      <c r="D80" s="186">
        <v>0.18099999999999999</v>
      </c>
      <c r="G80" s="176"/>
      <c r="H80" s="176"/>
    </row>
    <row r="81" spans="1:8" ht="12.75" x14ac:dyDescent="0.2">
      <c r="A81" s="145" t="s">
        <v>87</v>
      </c>
      <c r="B81" s="148">
        <v>71729</v>
      </c>
      <c r="C81" s="148">
        <v>31446</v>
      </c>
      <c r="D81" s="186">
        <v>0.14899999999999999</v>
      </c>
      <c r="G81" s="176"/>
      <c r="H81" s="176"/>
    </row>
    <row r="82" spans="1:8" ht="12.75" x14ac:dyDescent="0.2">
      <c r="A82" s="145" t="s">
        <v>88</v>
      </c>
      <c r="B82" s="148">
        <v>80958</v>
      </c>
      <c r="C82" s="148">
        <v>28362</v>
      </c>
      <c r="D82" s="186">
        <v>0.115</v>
      </c>
      <c r="G82" s="176"/>
      <c r="H82" s="176"/>
    </row>
    <row r="83" spans="1:8" ht="12.75" x14ac:dyDescent="0.2">
      <c r="A83" s="145" t="s">
        <v>89</v>
      </c>
      <c r="B83" s="148">
        <v>71464</v>
      </c>
      <c r="C83" s="148">
        <v>33934</v>
      </c>
      <c r="D83" s="186">
        <v>0.152</v>
      </c>
      <c r="G83" s="176"/>
      <c r="H83" s="176"/>
    </row>
    <row r="84" spans="1:8" ht="12.75" x14ac:dyDescent="0.2">
      <c r="A84" s="145" t="s">
        <v>90</v>
      </c>
      <c r="B84" s="148">
        <v>98625</v>
      </c>
      <c r="C84" s="148">
        <v>40419</v>
      </c>
      <c r="D84" s="186">
        <v>9.4E-2</v>
      </c>
      <c r="G84" s="176"/>
      <c r="H84" s="176"/>
    </row>
    <row r="85" spans="1:8" ht="12.75" x14ac:dyDescent="0.2">
      <c r="A85" s="145" t="s">
        <v>91</v>
      </c>
      <c r="B85" s="148">
        <v>79871</v>
      </c>
      <c r="C85" s="148">
        <v>31909</v>
      </c>
      <c r="D85" s="186">
        <v>0.108</v>
      </c>
      <c r="G85" s="176"/>
      <c r="H85" s="176"/>
    </row>
    <row r="86" spans="1:8" ht="12.75" x14ac:dyDescent="0.2">
      <c r="A86" s="145" t="s">
        <v>92</v>
      </c>
      <c r="B86" s="148">
        <v>65857</v>
      </c>
      <c r="C86" s="148">
        <v>26522</v>
      </c>
      <c r="D86" s="186">
        <v>0.115</v>
      </c>
      <c r="G86" s="176"/>
      <c r="H86" s="176"/>
    </row>
    <row r="87" spans="1:8" ht="12.75" x14ac:dyDescent="0.2">
      <c r="A87" s="145" t="s">
        <v>93</v>
      </c>
      <c r="B87" s="148">
        <v>66886</v>
      </c>
      <c r="C87" s="148">
        <v>27930</v>
      </c>
      <c r="D87" s="186">
        <v>0.16700000000000001</v>
      </c>
      <c r="G87" s="176"/>
      <c r="H87" s="176"/>
    </row>
    <row r="88" spans="1:8" ht="12.75" x14ac:dyDescent="0.2">
      <c r="A88" s="145" t="s">
        <v>94</v>
      </c>
      <c r="B88" s="148">
        <v>63792</v>
      </c>
      <c r="C88" s="148">
        <v>28174</v>
      </c>
      <c r="D88" s="186">
        <v>0.159</v>
      </c>
      <c r="G88" s="176"/>
      <c r="H88" s="176"/>
    </row>
    <row r="89" spans="1:8" ht="12.75" x14ac:dyDescent="0.2">
      <c r="A89" s="145" t="s">
        <v>95</v>
      </c>
      <c r="B89" s="148">
        <v>61563</v>
      </c>
      <c r="C89" s="148">
        <v>24099</v>
      </c>
      <c r="D89" s="186">
        <v>0.17</v>
      </c>
      <c r="G89" s="176"/>
      <c r="H89" s="176"/>
    </row>
    <row r="90" spans="1:8" ht="12.75" x14ac:dyDescent="0.2">
      <c r="A90" s="145" t="s">
        <v>96</v>
      </c>
      <c r="B90" s="148">
        <v>64152</v>
      </c>
      <c r="C90" s="148">
        <v>27059</v>
      </c>
      <c r="D90" s="186">
        <v>0.16800000000000001</v>
      </c>
      <c r="G90" s="176"/>
      <c r="H90" s="176"/>
    </row>
    <row r="91" spans="1:8" ht="12.75" x14ac:dyDescent="0.2">
      <c r="A91" s="145" t="s">
        <v>97</v>
      </c>
      <c r="B91" s="148">
        <v>78783</v>
      </c>
      <c r="C91" s="148">
        <v>35562</v>
      </c>
      <c r="D91" s="186">
        <v>0.157</v>
      </c>
      <c r="G91" s="176"/>
      <c r="H91" s="176"/>
    </row>
    <row r="92" spans="1:8" ht="12.75" x14ac:dyDescent="0.2">
      <c r="A92" s="145" t="s">
        <v>98</v>
      </c>
      <c r="B92" s="148">
        <v>63222</v>
      </c>
      <c r="C92" s="148">
        <v>26538</v>
      </c>
      <c r="D92" s="186">
        <v>0.19600000000000001</v>
      </c>
      <c r="G92" s="176"/>
      <c r="H92" s="176"/>
    </row>
    <row r="93" spans="1:8" ht="12.75" x14ac:dyDescent="0.2">
      <c r="A93" s="145" t="s">
        <v>99</v>
      </c>
      <c r="B93" s="148">
        <v>65141</v>
      </c>
      <c r="C93" s="148">
        <v>26820</v>
      </c>
      <c r="D93" s="186">
        <v>0.189</v>
      </c>
      <c r="G93" s="176"/>
      <c r="H93" s="176"/>
    </row>
    <row r="94" spans="1:8" ht="12.75" x14ac:dyDescent="0.2">
      <c r="A94" s="145" t="s">
        <v>100</v>
      </c>
      <c r="B94" s="148">
        <v>62316</v>
      </c>
      <c r="C94" s="148">
        <v>26213</v>
      </c>
      <c r="D94" s="186">
        <v>0.17100000000000001</v>
      </c>
      <c r="G94" s="176"/>
      <c r="H94" s="176"/>
    </row>
    <row r="95" spans="1:8" ht="12.75" x14ac:dyDescent="0.2">
      <c r="A95" s="145" t="s">
        <v>101</v>
      </c>
      <c r="B95" s="148">
        <v>145896</v>
      </c>
      <c r="C95" s="148">
        <v>61451</v>
      </c>
      <c r="D95" s="186">
        <v>4.2000000000000003E-2</v>
      </c>
      <c r="G95" s="176"/>
      <c r="H95" s="176"/>
    </row>
    <row r="96" spans="1:8" ht="12.75" x14ac:dyDescent="0.2">
      <c r="A96" s="145" t="s">
        <v>102</v>
      </c>
      <c r="B96" s="148">
        <v>105191</v>
      </c>
      <c r="C96" s="148">
        <v>42978</v>
      </c>
      <c r="D96" s="186">
        <v>8.3000000000000004E-2</v>
      </c>
      <c r="G96" s="176"/>
      <c r="H96" s="176"/>
    </row>
    <row r="97" spans="1:8" ht="12.75" x14ac:dyDescent="0.2">
      <c r="A97" s="145" t="s">
        <v>103</v>
      </c>
      <c r="B97" s="154">
        <v>72500</v>
      </c>
      <c r="C97" s="154">
        <v>27194</v>
      </c>
      <c r="D97" s="186">
        <v>8.6999999999999994E-2</v>
      </c>
      <c r="G97" s="176"/>
      <c r="H97" s="176"/>
    </row>
    <row r="98" spans="1:8" ht="12.75" x14ac:dyDescent="0.2">
      <c r="A98" s="145" t="s">
        <v>104</v>
      </c>
      <c r="B98" s="148">
        <v>58242</v>
      </c>
      <c r="C98" s="148">
        <v>24411</v>
      </c>
      <c r="D98" s="186">
        <v>0.21099999999999999</v>
      </c>
      <c r="G98" s="176"/>
      <c r="H98" s="176"/>
    </row>
    <row r="99" spans="1:8" ht="12.75" x14ac:dyDescent="0.2">
      <c r="A99" s="145" t="s">
        <v>105</v>
      </c>
      <c r="B99" s="148">
        <v>46806</v>
      </c>
      <c r="C99" s="148">
        <v>26339</v>
      </c>
      <c r="D99" s="186">
        <v>0.17699999999999999</v>
      </c>
      <c r="G99" s="176"/>
      <c r="H99" s="176"/>
    </row>
    <row r="100" spans="1:8" ht="12.75" x14ac:dyDescent="0.2">
      <c r="A100" s="145" t="s">
        <v>106</v>
      </c>
      <c r="B100" s="148">
        <v>76484</v>
      </c>
      <c r="C100" s="148">
        <v>33389</v>
      </c>
      <c r="D100" s="186">
        <v>0.11700000000000001</v>
      </c>
      <c r="G100" s="176"/>
      <c r="H100" s="176"/>
    </row>
    <row r="101" spans="1:8" ht="12.75" x14ac:dyDescent="0.2">
      <c r="A101" s="145" t="s">
        <v>107</v>
      </c>
      <c r="B101" s="148">
        <v>49438</v>
      </c>
      <c r="C101" s="148">
        <v>20695</v>
      </c>
      <c r="D101" s="186">
        <v>0.23100000000000001</v>
      </c>
      <c r="G101" s="176"/>
      <c r="H101" s="176"/>
    </row>
    <row r="102" spans="1:8" ht="12.75" x14ac:dyDescent="0.2">
      <c r="A102" s="145" t="s">
        <v>108</v>
      </c>
      <c r="B102" s="148">
        <v>39568</v>
      </c>
      <c r="C102" s="148">
        <v>21595</v>
      </c>
      <c r="D102" s="186">
        <v>0.192</v>
      </c>
      <c r="G102" s="176"/>
      <c r="H102" s="176"/>
    </row>
    <row r="103" spans="1:8" ht="12.75" x14ac:dyDescent="0.2">
      <c r="A103" s="145" t="s">
        <v>109</v>
      </c>
      <c r="B103" s="148">
        <v>92778</v>
      </c>
      <c r="C103" s="148">
        <v>25705</v>
      </c>
      <c r="D103" s="186">
        <v>0.17499999999999999</v>
      </c>
      <c r="G103" s="176"/>
      <c r="H103" s="176"/>
    </row>
    <row r="104" spans="1:8" ht="12.75" x14ac:dyDescent="0.2">
      <c r="A104" s="145" t="s">
        <v>110</v>
      </c>
      <c r="B104" s="148">
        <v>40833</v>
      </c>
      <c r="C104" s="148">
        <v>38471</v>
      </c>
      <c r="D104" s="186">
        <v>0.25700000000000001</v>
      </c>
      <c r="G104" s="176"/>
      <c r="H104" s="176"/>
    </row>
    <row r="105" spans="1:8" ht="12.75" x14ac:dyDescent="0.2">
      <c r="A105" s="145" t="s">
        <v>111</v>
      </c>
      <c r="B105" s="148">
        <v>61827</v>
      </c>
      <c r="C105" s="148">
        <v>29489</v>
      </c>
      <c r="D105" s="186">
        <v>0.20599999999999999</v>
      </c>
      <c r="G105" s="176"/>
      <c r="H105" s="176"/>
    </row>
    <row r="106" spans="1:8" ht="12.75" x14ac:dyDescent="0.2">
      <c r="A106" s="145" t="s">
        <v>112</v>
      </c>
      <c r="B106" s="148">
        <v>124636</v>
      </c>
      <c r="C106" s="148">
        <v>40379</v>
      </c>
      <c r="D106" s="186">
        <v>5.8999999999999997E-2</v>
      </c>
      <c r="G106" s="176"/>
      <c r="H106" s="176"/>
    </row>
    <row r="107" spans="1:8" ht="12.75" x14ac:dyDescent="0.2">
      <c r="A107" s="145" t="s">
        <v>113</v>
      </c>
      <c r="B107" s="148">
        <v>73893</v>
      </c>
      <c r="C107" s="148">
        <v>38625</v>
      </c>
      <c r="D107" s="186">
        <v>9.7000000000000003E-2</v>
      </c>
      <c r="G107" s="176"/>
      <c r="H107" s="176"/>
    </row>
    <row r="108" spans="1:8" ht="12.75" x14ac:dyDescent="0.2">
      <c r="A108" s="145" t="s">
        <v>114</v>
      </c>
      <c r="B108" s="148">
        <v>57421</v>
      </c>
      <c r="C108" s="148">
        <v>29370</v>
      </c>
      <c r="D108" s="186">
        <v>0.191</v>
      </c>
      <c r="G108" s="176"/>
      <c r="H108" s="176"/>
    </row>
    <row r="109" spans="1:8" ht="12.75" x14ac:dyDescent="0.2">
      <c r="A109" s="145" t="s">
        <v>115</v>
      </c>
      <c r="B109" s="148">
        <v>98143</v>
      </c>
      <c r="C109" s="148">
        <v>37187</v>
      </c>
      <c r="D109" s="186">
        <v>8.3000000000000004E-2</v>
      </c>
      <c r="G109" s="176"/>
      <c r="H109" s="176"/>
    </row>
    <row r="110" spans="1:8" ht="12.75" x14ac:dyDescent="0.2">
      <c r="A110" s="145" t="s">
        <v>116</v>
      </c>
      <c r="B110" s="148">
        <v>46875</v>
      </c>
      <c r="C110" s="148">
        <v>16581</v>
      </c>
      <c r="D110" s="186">
        <v>0.215</v>
      </c>
      <c r="G110" s="176"/>
      <c r="H110" s="176"/>
    </row>
    <row r="111" spans="1:8" ht="12.75" x14ac:dyDescent="0.2">
      <c r="A111" s="145" t="s">
        <v>117</v>
      </c>
      <c r="B111" s="148">
        <v>73750</v>
      </c>
      <c r="C111" s="148">
        <v>28383</v>
      </c>
      <c r="D111" s="186">
        <v>4.2000000000000003E-2</v>
      </c>
      <c r="G111" s="176"/>
      <c r="H111" s="176"/>
    </row>
    <row r="112" spans="1:8" ht="12.75" x14ac:dyDescent="0.2">
      <c r="A112" s="145" t="s">
        <v>118</v>
      </c>
      <c r="B112" s="148">
        <v>49792</v>
      </c>
      <c r="C112" s="148">
        <v>22716</v>
      </c>
      <c r="D112" s="186">
        <v>0.27900000000000003</v>
      </c>
      <c r="G112" s="176"/>
      <c r="H112" s="176"/>
    </row>
    <row r="113" spans="1:8" ht="12.75" x14ac:dyDescent="0.2">
      <c r="A113" s="145" t="s">
        <v>119</v>
      </c>
      <c r="B113" s="148">
        <v>117344</v>
      </c>
      <c r="C113" s="148">
        <v>50354</v>
      </c>
      <c r="D113" s="186">
        <v>4.1000000000000002E-2</v>
      </c>
      <c r="G113" s="176"/>
      <c r="H113" s="176"/>
    </row>
    <row r="114" spans="1:8" ht="12.75" x14ac:dyDescent="0.2">
      <c r="A114" s="145" t="s">
        <v>120</v>
      </c>
      <c r="B114" s="148">
        <v>105640</v>
      </c>
      <c r="C114" s="148">
        <v>40029</v>
      </c>
      <c r="D114" s="186">
        <v>4.9000000000000002E-2</v>
      </c>
      <c r="G114" s="176"/>
      <c r="H114" s="176"/>
    </row>
    <row r="115" spans="1:8" ht="12.75" x14ac:dyDescent="0.2">
      <c r="A115" s="145" t="s">
        <v>121</v>
      </c>
      <c r="B115" s="148">
        <v>54556</v>
      </c>
      <c r="C115" s="148">
        <v>30099</v>
      </c>
      <c r="D115" s="186">
        <v>0.219</v>
      </c>
      <c r="G115" s="176"/>
      <c r="H115" s="176"/>
    </row>
    <row r="116" spans="1:8" ht="12.75" x14ac:dyDescent="0.2">
      <c r="A116" s="145" t="s">
        <v>122</v>
      </c>
      <c r="B116" s="148">
        <v>73445</v>
      </c>
      <c r="C116" s="148">
        <v>27370</v>
      </c>
      <c r="D116" s="186">
        <v>0.13400000000000001</v>
      </c>
      <c r="G116" s="176"/>
      <c r="H116" s="176"/>
    </row>
    <row r="117" spans="1:8" ht="12.75" x14ac:dyDescent="0.2">
      <c r="A117" s="145" t="s">
        <v>123</v>
      </c>
      <c r="B117" s="148">
        <v>70435</v>
      </c>
      <c r="C117" s="148">
        <v>24320</v>
      </c>
      <c r="D117" s="186">
        <v>0.19700000000000001</v>
      </c>
      <c r="G117" s="176"/>
      <c r="H117" s="176"/>
    </row>
    <row r="118" spans="1:8" ht="12.75" x14ac:dyDescent="0.2">
      <c r="A118" s="145" t="s">
        <v>124</v>
      </c>
      <c r="B118" s="148">
        <v>85500</v>
      </c>
      <c r="C118" s="148">
        <v>32628</v>
      </c>
      <c r="D118" s="186">
        <v>0.109</v>
      </c>
      <c r="G118" s="176"/>
      <c r="H118" s="176"/>
    </row>
    <row r="119" spans="1:8" ht="12.75" x14ac:dyDescent="0.2">
      <c r="A119" s="145" t="s">
        <v>125</v>
      </c>
      <c r="B119" s="148">
        <v>250000</v>
      </c>
      <c r="C119" s="148">
        <v>154324</v>
      </c>
      <c r="D119" s="186">
        <v>1.4E-2</v>
      </c>
      <c r="G119" s="176"/>
      <c r="H119" s="176"/>
    </row>
    <row r="120" spans="1:8" ht="12.75" x14ac:dyDescent="0.2">
      <c r="A120" s="145" t="s">
        <v>126</v>
      </c>
      <c r="B120" s="148">
        <v>47222</v>
      </c>
      <c r="C120" s="148">
        <v>30769</v>
      </c>
      <c r="D120" s="186">
        <v>0.25900000000000001</v>
      </c>
      <c r="G120" s="176"/>
      <c r="H120" s="176"/>
    </row>
    <row r="121" spans="1:8" ht="12.75" x14ac:dyDescent="0.2">
      <c r="A121" s="145" t="s">
        <v>127</v>
      </c>
      <c r="B121" s="148">
        <v>60673</v>
      </c>
      <c r="C121" s="148">
        <v>21643</v>
      </c>
      <c r="D121" s="186">
        <v>0.191</v>
      </c>
      <c r="G121" s="176"/>
      <c r="H121" s="176"/>
    </row>
    <row r="122" spans="1:8" ht="12.75" x14ac:dyDescent="0.2">
      <c r="A122" s="145" t="s">
        <v>128</v>
      </c>
      <c r="B122" s="148">
        <v>76667</v>
      </c>
      <c r="C122" s="148">
        <v>55187</v>
      </c>
      <c r="D122" s="186">
        <v>0.14799999999999999</v>
      </c>
      <c r="G122" s="176"/>
      <c r="H122" s="176"/>
    </row>
    <row r="123" spans="1:8" ht="12.75" x14ac:dyDescent="0.2">
      <c r="A123" s="145" t="s">
        <v>129</v>
      </c>
      <c r="B123" s="148">
        <v>50000</v>
      </c>
      <c r="C123" s="148">
        <v>17494</v>
      </c>
      <c r="D123" s="186">
        <v>0.17499999999999999</v>
      </c>
      <c r="G123" s="176"/>
      <c r="H123" s="176"/>
    </row>
    <row r="124" spans="1:8" ht="12.75" x14ac:dyDescent="0.2">
      <c r="A124" s="145" t="s">
        <v>130</v>
      </c>
      <c r="B124" s="148">
        <v>53828</v>
      </c>
      <c r="C124" s="148">
        <v>21464</v>
      </c>
      <c r="D124" s="186">
        <v>9.0999999999999998E-2</v>
      </c>
      <c r="G124" s="176"/>
      <c r="H124" s="176"/>
    </row>
    <row r="125" spans="1:8" ht="12.75" x14ac:dyDescent="0.2">
      <c r="A125" s="145" t="s">
        <v>131</v>
      </c>
      <c r="B125" s="148">
        <v>79524</v>
      </c>
      <c r="C125" s="148">
        <v>27621</v>
      </c>
      <c r="D125" s="186">
        <v>0.13900000000000001</v>
      </c>
      <c r="G125" s="176"/>
      <c r="H125" s="176"/>
    </row>
    <row r="126" spans="1:8" ht="12.75" x14ac:dyDescent="0.2">
      <c r="A126" s="145" t="s">
        <v>132</v>
      </c>
      <c r="B126" s="148">
        <v>59167</v>
      </c>
      <c r="C126" s="148">
        <v>28789</v>
      </c>
      <c r="D126" s="186">
        <v>0.16600000000000001</v>
      </c>
      <c r="G126" s="176"/>
      <c r="H126" s="176"/>
    </row>
    <row r="127" spans="1:8" ht="12.75" x14ac:dyDescent="0.2">
      <c r="A127" s="145" t="s">
        <v>133</v>
      </c>
      <c r="B127" s="148">
        <v>41365</v>
      </c>
      <c r="C127" s="148">
        <v>24367</v>
      </c>
      <c r="D127" s="186">
        <v>0.17199999999999999</v>
      </c>
      <c r="G127" s="176"/>
      <c r="H127" s="176"/>
    </row>
    <row r="128" spans="1:8" ht="12.75" x14ac:dyDescent="0.2">
      <c r="A128" s="145" t="s">
        <v>134</v>
      </c>
      <c r="B128" s="148">
        <v>76806</v>
      </c>
      <c r="C128" s="148">
        <v>44475</v>
      </c>
      <c r="D128" s="186">
        <v>4.1000000000000002E-2</v>
      </c>
      <c r="G128" s="176"/>
      <c r="H128" s="176"/>
    </row>
    <row r="129" spans="1:8" ht="12.75" x14ac:dyDescent="0.2">
      <c r="A129" s="145" t="s">
        <v>135</v>
      </c>
      <c r="B129" s="148">
        <v>51979</v>
      </c>
      <c r="C129" s="148">
        <v>20511</v>
      </c>
      <c r="D129" s="186">
        <v>0.254</v>
      </c>
      <c r="G129" s="176"/>
      <c r="H129" s="176"/>
    </row>
    <row r="130" spans="1:8" ht="12.75" x14ac:dyDescent="0.2">
      <c r="A130" s="145" t="s">
        <v>136</v>
      </c>
      <c r="B130" s="148">
        <v>207321</v>
      </c>
      <c r="C130" s="148">
        <v>85219</v>
      </c>
      <c r="D130" s="186">
        <v>2.4E-2</v>
      </c>
      <c r="G130" s="176"/>
      <c r="H130" s="176"/>
    </row>
    <row r="131" spans="1:8" ht="12.75" x14ac:dyDescent="0.2">
      <c r="A131" s="145" t="s">
        <v>137</v>
      </c>
      <c r="B131" s="148">
        <v>82619</v>
      </c>
      <c r="C131" s="148">
        <v>29948</v>
      </c>
      <c r="D131" s="186">
        <v>0.128</v>
      </c>
      <c r="G131" s="176"/>
      <c r="H131" s="176"/>
    </row>
    <row r="132" spans="1:8" ht="12.75" x14ac:dyDescent="0.2">
      <c r="A132" s="145" t="s">
        <v>138</v>
      </c>
      <c r="B132" s="148">
        <v>64044</v>
      </c>
      <c r="C132" s="148">
        <v>31202</v>
      </c>
      <c r="D132" s="186">
        <v>0.17699999999999999</v>
      </c>
      <c r="G132" s="176"/>
      <c r="H132" s="176"/>
    </row>
    <row r="133" spans="1:8" ht="12.75" x14ac:dyDescent="0.2">
      <c r="A133" s="145" t="s">
        <v>139</v>
      </c>
      <c r="B133" s="148">
        <v>41731</v>
      </c>
      <c r="C133" s="148">
        <v>22379</v>
      </c>
      <c r="D133" s="186">
        <v>0.28000000000000003</v>
      </c>
      <c r="G133" s="176"/>
      <c r="H133" s="176"/>
    </row>
    <row r="134" spans="1:8" ht="12.75" x14ac:dyDescent="0.2">
      <c r="A134" s="145" t="s">
        <v>140</v>
      </c>
      <c r="B134" s="148">
        <v>59344</v>
      </c>
      <c r="C134" s="148">
        <v>27346</v>
      </c>
      <c r="D134" s="186">
        <v>0.17199999999999999</v>
      </c>
      <c r="G134" s="176"/>
      <c r="H134" s="176"/>
    </row>
    <row r="135" spans="1:8" ht="12.75" x14ac:dyDescent="0.2">
      <c r="A135" s="145" t="s">
        <v>141</v>
      </c>
      <c r="B135" s="148">
        <v>51932</v>
      </c>
      <c r="C135" s="148">
        <v>24812</v>
      </c>
      <c r="D135" s="186">
        <v>0.17699999999999999</v>
      </c>
      <c r="G135" s="176"/>
      <c r="H135" s="176"/>
    </row>
    <row r="136" spans="1:8" ht="12.75" x14ac:dyDescent="0.2">
      <c r="A136" s="145" t="s">
        <v>142</v>
      </c>
      <c r="B136" s="148">
        <v>62500</v>
      </c>
      <c r="C136" s="148">
        <v>29264</v>
      </c>
      <c r="D136" s="186">
        <v>0.04</v>
      </c>
      <c r="G136" s="176"/>
      <c r="H136" s="176"/>
    </row>
    <row r="137" spans="1:8" ht="12.75" x14ac:dyDescent="0.2">
      <c r="A137" s="145" t="s">
        <v>143</v>
      </c>
      <c r="B137" s="148">
        <v>74125</v>
      </c>
      <c r="C137" s="148">
        <v>32590</v>
      </c>
      <c r="D137" s="186">
        <v>0.107</v>
      </c>
      <c r="G137" s="176"/>
      <c r="H137" s="176"/>
    </row>
    <row r="138" spans="1:8" ht="12.75" x14ac:dyDescent="0.2">
      <c r="A138" s="145" t="s">
        <v>144</v>
      </c>
      <c r="B138" s="148">
        <v>56944</v>
      </c>
      <c r="C138" s="148">
        <v>17861</v>
      </c>
      <c r="D138" s="186">
        <v>0.191</v>
      </c>
      <c r="G138" s="176"/>
      <c r="H138" s="176"/>
    </row>
    <row r="139" spans="1:8" ht="12.75" x14ac:dyDescent="0.2">
      <c r="A139" s="145" t="s">
        <v>145</v>
      </c>
      <c r="B139" s="148">
        <v>75750</v>
      </c>
      <c r="C139" s="148">
        <v>28450</v>
      </c>
      <c r="D139" s="186">
        <v>0.161</v>
      </c>
      <c r="G139" s="176"/>
      <c r="H139" s="176"/>
    </row>
    <row r="140" spans="1:8" ht="12.75" x14ac:dyDescent="0.2">
      <c r="A140" s="145" t="s">
        <v>146</v>
      </c>
      <c r="B140" s="148">
        <v>67569</v>
      </c>
      <c r="C140" s="148">
        <v>26907</v>
      </c>
      <c r="D140" s="186">
        <v>0.157</v>
      </c>
      <c r="G140" s="176"/>
      <c r="H140" s="176"/>
    </row>
    <row r="141" spans="1:8" ht="12.75" x14ac:dyDescent="0.2">
      <c r="A141" s="145" t="s">
        <v>147</v>
      </c>
      <c r="B141" s="148">
        <v>63913</v>
      </c>
      <c r="C141" s="148">
        <v>27044</v>
      </c>
      <c r="D141" s="186">
        <v>0.14899999999999999</v>
      </c>
      <c r="G141" s="176"/>
      <c r="H141" s="176"/>
    </row>
    <row r="142" spans="1:8" ht="12.75" x14ac:dyDescent="0.2">
      <c r="A142" s="145" t="s">
        <v>148</v>
      </c>
      <c r="B142" s="148">
        <v>66087</v>
      </c>
      <c r="C142" s="148">
        <v>32844</v>
      </c>
      <c r="D142" s="186">
        <v>0.245</v>
      </c>
      <c r="G142" s="176"/>
      <c r="H142" s="176"/>
    </row>
    <row r="143" spans="1:8" ht="12.75" x14ac:dyDescent="0.2">
      <c r="A143" s="145" t="s">
        <v>149</v>
      </c>
      <c r="B143" s="148">
        <v>56429</v>
      </c>
      <c r="C143" s="148">
        <v>22111</v>
      </c>
      <c r="D143" s="186">
        <v>0.13700000000000001</v>
      </c>
      <c r="G143" s="176"/>
      <c r="H143" s="176"/>
    </row>
    <row r="144" spans="1:8" ht="12.75" x14ac:dyDescent="0.2">
      <c r="A144" s="145" t="s">
        <v>150</v>
      </c>
      <c r="B144" s="148">
        <v>50417</v>
      </c>
      <c r="C144" s="148">
        <v>15743</v>
      </c>
      <c r="D144" s="186">
        <v>0.25600000000000001</v>
      </c>
      <c r="G144" s="176"/>
      <c r="H144" s="176"/>
    </row>
    <row r="145" spans="1:8" ht="12.75" x14ac:dyDescent="0.2">
      <c r="A145" s="145" t="s">
        <v>151</v>
      </c>
      <c r="B145" s="148">
        <v>61563</v>
      </c>
      <c r="C145" s="148">
        <v>31036</v>
      </c>
      <c r="D145" s="186">
        <v>0.152</v>
      </c>
      <c r="G145" s="176"/>
      <c r="H145" s="176"/>
    </row>
    <row r="146" spans="1:8" ht="12.75" x14ac:dyDescent="0.2">
      <c r="A146" s="145" t="s">
        <v>152</v>
      </c>
      <c r="B146" s="148">
        <v>54880</v>
      </c>
      <c r="C146" s="148">
        <v>24643</v>
      </c>
      <c r="D146" s="186">
        <v>0.13500000000000001</v>
      </c>
      <c r="G146" s="176"/>
      <c r="H146" s="176"/>
    </row>
    <row r="147" spans="1:8" ht="12.75" x14ac:dyDescent="0.2">
      <c r="A147" s="145" t="s">
        <v>153</v>
      </c>
      <c r="B147" s="148">
        <v>85817</v>
      </c>
      <c r="C147" s="148">
        <v>36718</v>
      </c>
      <c r="D147" s="186">
        <v>4.1000000000000002E-2</v>
      </c>
      <c r="G147" s="176"/>
      <c r="H147" s="176"/>
    </row>
    <row r="148" spans="1:8" ht="12.75" x14ac:dyDescent="0.2">
      <c r="A148" s="145" t="s">
        <v>154</v>
      </c>
      <c r="B148" s="148">
        <v>77206</v>
      </c>
      <c r="C148" s="148">
        <v>26401</v>
      </c>
      <c r="D148" s="186">
        <v>0.11700000000000001</v>
      </c>
      <c r="G148" s="176"/>
      <c r="H148" s="176"/>
    </row>
    <row r="149" spans="1:8" ht="12.75" x14ac:dyDescent="0.2">
      <c r="A149" s="145" t="s">
        <v>155</v>
      </c>
      <c r="B149" s="148">
        <v>69931</v>
      </c>
      <c r="C149" s="148">
        <v>26636</v>
      </c>
      <c r="D149" s="186">
        <v>9.1999999999999998E-2</v>
      </c>
      <c r="G149" s="176"/>
      <c r="H149" s="176"/>
    </row>
    <row r="150" spans="1:8" ht="12.75" x14ac:dyDescent="0.2">
      <c r="A150" s="145" t="s">
        <v>156</v>
      </c>
      <c r="B150" s="148">
        <v>78965</v>
      </c>
      <c r="C150" s="148">
        <v>37983</v>
      </c>
      <c r="D150" s="186">
        <v>0.16900000000000001</v>
      </c>
      <c r="G150" s="176"/>
      <c r="H150" s="176"/>
    </row>
    <row r="151" spans="1:8" ht="12.75" x14ac:dyDescent="0.2">
      <c r="A151" s="145" t="s">
        <v>157</v>
      </c>
      <c r="B151" s="148">
        <v>85453</v>
      </c>
      <c r="C151" s="148">
        <v>32532</v>
      </c>
      <c r="D151" s="186">
        <v>8.3000000000000004E-2</v>
      </c>
      <c r="G151" s="176"/>
      <c r="H151" s="176"/>
    </row>
    <row r="152" spans="1:8" ht="12.75" x14ac:dyDescent="0.2">
      <c r="A152" s="145" t="s">
        <v>158</v>
      </c>
      <c r="B152" s="148">
        <v>74188</v>
      </c>
      <c r="C152" s="148">
        <v>24810</v>
      </c>
      <c r="D152" s="186">
        <v>0.20100000000000001</v>
      </c>
      <c r="G152" s="176"/>
      <c r="H152" s="176"/>
    </row>
    <row r="153" spans="1:8" ht="12.75" x14ac:dyDescent="0.2">
      <c r="A153" s="145" t="s">
        <v>159</v>
      </c>
      <c r="B153" s="148">
        <v>73333</v>
      </c>
      <c r="C153" s="148">
        <v>29481</v>
      </c>
      <c r="D153" s="186">
        <v>0.129</v>
      </c>
      <c r="G153" s="176"/>
      <c r="H153" s="176"/>
    </row>
    <row r="154" spans="1:8" ht="12.75" x14ac:dyDescent="0.2">
      <c r="A154" s="145" t="s">
        <v>160</v>
      </c>
      <c r="B154" s="148">
        <v>71141</v>
      </c>
      <c r="C154" s="148">
        <v>29719</v>
      </c>
      <c r="D154" s="186">
        <v>0.17299999999999999</v>
      </c>
      <c r="G154" s="176"/>
      <c r="H154" s="176"/>
    </row>
    <row r="155" spans="1:8" ht="12.75" x14ac:dyDescent="0.2">
      <c r="A155" s="145" t="s">
        <v>161</v>
      </c>
      <c r="B155" s="148">
        <v>50208</v>
      </c>
      <c r="C155" s="148">
        <v>11789</v>
      </c>
      <c r="D155" s="186">
        <v>0.438</v>
      </c>
      <c r="G155" s="176"/>
      <c r="H155" s="176"/>
    </row>
    <row r="156" spans="1:8" ht="12.75" x14ac:dyDescent="0.2">
      <c r="A156" s="145" t="s">
        <v>162</v>
      </c>
      <c r="B156" s="148">
        <v>76827</v>
      </c>
      <c r="C156" s="148">
        <v>32680</v>
      </c>
      <c r="D156" s="186">
        <v>0.13500000000000001</v>
      </c>
      <c r="G156" s="176"/>
      <c r="H156" s="176"/>
    </row>
    <row r="157" spans="1:8" ht="12.75" x14ac:dyDescent="0.2">
      <c r="A157" s="145" t="s">
        <v>163</v>
      </c>
      <c r="B157" s="148">
        <v>59500</v>
      </c>
      <c r="C157" s="148">
        <v>21823</v>
      </c>
      <c r="D157" s="186">
        <v>0.21</v>
      </c>
      <c r="G157" s="176"/>
      <c r="H157" s="176"/>
    </row>
    <row r="158" spans="1:8" ht="12.75" x14ac:dyDescent="0.2">
      <c r="A158" s="145" t="s">
        <v>164</v>
      </c>
      <c r="B158" s="148">
        <v>81938</v>
      </c>
      <c r="C158" s="148">
        <v>35881</v>
      </c>
      <c r="D158" s="186">
        <v>8.1000000000000003E-2</v>
      </c>
      <c r="G158" s="176"/>
      <c r="H158" s="176"/>
    </row>
    <row r="159" spans="1:8" ht="12.75" x14ac:dyDescent="0.2">
      <c r="A159" s="145" t="s">
        <v>165</v>
      </c>
      <c r="B159" s="148">
        <v>143894</v>
      </c>
      <c r="C159" s="148">
        <v>59856</v>
      </c>
      <c r="D159" s="186">
        <v>2.7E-2</v>
      </c>
      <c r="G159" s="176"/>
      <c r="H159" s="176"/>
    </row>
    <row r="160" spans="1:8" ht="12.75" x14ac:dyDescent="0.2">
      <c r="A160" s="145" t="s">
        <v>166</v>
      </c>
      <c r="B160" s="148">
        <v>59423</v>
      </c>
      <c r="C160" s="148">
        <v>25058</v>
      </c>
      <c r="D160" s="186">
        <v>0.152</v>
      </c>
      <c r="G160" s="176"/>
      <c r="H160" s="176"/>
    </row>
    <row r="161" spans="1:8" ht="12.75" x14ac:dyDescent="0.2">
      <c r="A161" s="145" t="s">
        <v>167</v>
      </c>
      <c r="B161" s="148">
        <v>72745</v>
      </c>
      <c r="C161" s="148">
        <v>30249</v>
      </c>
      <c r="D161" s="186">
        <v>0.125</v>
      </c>
      <c r="G161" s="176"/>
      <c r="H161" s="176"/>
    </row>
    <row r="162" spans="1:8" ht="12.75" x14ac:dyDescent="0.2">
      <c r="A162" s="145" t="s">
        <v>168</v>
      </c>
      <c r="B162" s="148">
        <v>70326</v>
      </c>
      <c r="C162" s="148">
        <v>27359</v>
      </c>
      <c r="D162" s="186">
        <v>0.215</v>
      </c>
      <c r="G162" s="176"/>
      <c r="H162" s="176"/>
    </row>
    <row r="163" spans="1:8" ht="12.75" x14ac:dyDescent="0.2">
      <c r="A163" s="145" t="s">
        <v>169</v>
      </c>
      <c r="B163" s="148">
        <v>113523</v>
      </c>
      <c r="C163" s="148">
        <v>46093</v>
      </c>
      <c r="D163" s="186">
        <v>0.1</v>
      </c>
      <c r="G163" s="176"/>
      <c r="H163" s="176"/>
    </row>
    <row r="164" spans="1:8" ht="12.75" x14ac:dyDescent="0.2">
      <c r="A164" s="145" t="s">
        <v>170</v>
      </c>
      <c r="B164" s="148">
        <v>68156</v>
      </c>
      <c r="C164" s="148">
        <v>27406</v>
      </c>
      <c r="D164" s="186">
        <v>0.14199999999999999</v>
      </c>
      <c r="G164" s="176"/>
      <c r="H164" s="176"/>
    </row>
    <row r="165" spans="1:8" ht="12.75" x14ac:dyDescent="0.2">
      <c r="A165" s="145" t="s">
        <v>171</v>
      </c>
      <c r="B165" s="148">
        <v>81071</v>
      </c>
      <c r="C165" s="148">
        <v>33120</v>
      </c>
      <c r="D165" s="186">
        <v>0.316</v>
      </c>
      <c r="G165" s="176"/>
      <c r="H165" s="176"/>
    </row>
    <row r="166" spans="1:8" ht="12.75" x14ac:dyDescent="0.2">
      <c r="A166" s="145" t="s">
        <v>172</v>
      </c>
      <c r="B166" s="148">
        <v>43750</v>
      </c>
      <c r="C166" s="148">
        <v>19721</v>
      </c>
      <c r="D166" s="186">
        <v>0.23599999999999999</v>
      </c>
      <c r="G166" s="176"/>
      <c r="H166" s="176"/>
    </row>
    <row r="167" spans="1:8" ht="12.75" x14ac:dyDescent="0.2">
      <c r="A167" s="145" t="s">
        <v>173</v>
      </c>
      <c r="B167" s="148">
        <v>46201</v>
      </c>
      <c r="C167" s="148">
        <v>23396</v>
      </c>
      <c r="D167" s="186">
        <v>0.23400000000000001</v>
      </c>
      <c r="G167" s="176"/>
      <c r="H167" s="176"/>
    </row>
    <row r="168" spans="1:8" ht="12.75" x14ac:dyDescent="0.2">
      <c r="A168" s="145" t="s">
        <v>174</v>
      </c>
      <c r="B168" s="148">
        <v>38350</v>
      </c>
      <c r="C168" s="148">
        <v>18569</v>
      </c>
      <c r="D168" s="186">
        <v>0.36</v>
      </c>
      <c r="G168" s="176"/>
      <c r="H168" s="176"/>
    </row>
    <row r="169" spans="1:8" ht="12.75" x14ac:dyDescent="0.2">
      <c r="A169" s="145" t="s">
        <v>175</v>
      </c>
      <c r="B169" s="148">
        <v>55825</v>
      </c>
      <c r="C169" s="148">
        <v>23864</v>
      </c>
      <c r="D169" s="186">
        <v>0.187</v>
      </c>
      <c r="G169" s="176"/>
      <c r="H169" s="176"/>
    </row>
    <row r="170" spans="1:8" ht="12.75" x14ac:dyDescent="0.2">
      <c r="A170" s="145" t="s">
        <v>176</v>
      </c>
      <c r="B170" s="148">
        <v>79375</v>
      </c>
      <c r="C170" s="148">
        <v>31651</v>
      </c>
      <c r="D170" s="186">
        <v>2.5000000000000001E-2</v>
      </c>
      <c r="G170" s="176"/>
      <c r="H170" s="176"/>
    </row>
    <row r="171" spans="1:8" ht="12.75" x14ac:dyDescent="0.2">
      <c r="A171" s="145" t="s">
        <v>177</v>
      </c>
      <c r="B171" s="148">
        <v>62279</v>
      </c>
      <c r="C171" s="148">
        <v>26240</v>
      </c>
      <c r="D171" s="186">
        <v>0.20499999999999999</v>
      </c>
      <c r="G171" s="176"/>
      <c r="H171" s="176"/>
    </row>
    <row r="172" spans="1:8" ht="12.75" x14ac:dyDescent="0.2">
      <c r="A172" s="145" t="s">
        <v>178</v>
      </c>
      <c r="B172" s="148">
        <v>47917</v>
      </c>
      <c r="C172" s="148">
        <v>26932</v>
      </c>
      <c r="D172" s="186">
        <v>0.19500000000000001</v>
      </c>
      <c r="G172" s="176"/>
      <c r="H172" s="176"/>
    </row>
    <row r="173" spans="1:8" ht="12.75" x14ac:dyDescent="0.2">
      <c r="A173" s="145" t="s">
        <v>179</v>
      </c>
      <c r="B173" s="148">
        <v>39000</v>
      </c>
      <c r="C173" s="148">
        <v>14234</v>
      </c>
      <c r="D173" s="186">
        <v>0.27500000000000002</v>
      </c>
      <c r="G173" s="176"/>
      <c r="H173" s="176"/>
    </row>
    <row r="174" spans="1:8" ht="12.75" x14ac:dyDescent="0.2">
      <c r="A174" s="145" t="s">
        <v>180</v>
      </c>
      <c r="B174" s="148">
        <v>70921</v>
      </c>
      <c r="C174" s="148">
        <v>19993</v>
      </c>
      <c r="D174" s="186">
        <v>0.20399999999999999</v>
      </c>
      <c r="G174" s="176"/>
      <c r="H174" s="176"/>
    </row>
    <row r="175" spans="1:8" ht="12.75" x14ac:dyDescent="0.2">
      <c r="A175" s="145" t="s">
        <v>181</v>
      </c>
      <c r="B175" s="148">
        <v>67652</v>
      </c>
      <c r="C175" s="148">
        <v>33114</v>
      </c>
      <c r="D175" s="186">
        <v>7.2999999999999995E-2</v>
      </c>
      <c r="G175" s="176"/>
      <c r="H175" s="176"/>
    </row>
    <row r="176" spans="1:8" ht="12.75" x14ac:dyDescent="0.2">
      <c r="A176" s="145" t="s">
        <v>182</v>
      </c>
      <c r="B176" s="148">
        <v>56922</v>
      </c>
      <c r="C176" s="148">
        <v>22801</v>
      </c>
      <c r="D176" s="186">
        <v>0.20599999999999999</v>
      </c>
      <c r="G176" s="176"/>
      <c r="H176" s="176"/>
    </row>
    <row r="177" spans="1:8" ht="12.75" x14ac:dyDescent="0.2">
      <c r="A177" s="145" t="s">
        <v>183</v>
      </c>
      <c r="B177" s="148">
        <v>55938</v>
      </c>
      <c r="C177" s="148">
        <v>21183</v>
      </c>
      <c r="D177" s="186">
        <v>0.35699999999999998</v>
      </c>
      <c r="G177" s="176"/>
      <c r="H177" s="176"/>
    </row>
    <row r="178" spans="1:8" ht="12.75" x14ac:dyDescent="0.2">
      <c r="A178" s="145" t="s">
        <v>184</v>
      </c>
      <c r="B178" s="148">
        <v>41375</v>
      </c>
      <c r="C178" s="148">
        <v>18705</v>
      </c>
      <c r="D178" s="186">
        <v>0.42499999999999999</v>
      </c>
      <c r="G178" s="176"/>
      <c r="H178" s="176"/>
    </row>
    <row r="179" spans="1:8" ht="12.75" x14ac:dyDescent="0.2">
      <c r="A179" s="145" t="s">
        <v>185</v>
      </c>
      <c r="B179" s="148">
        <v>46413</v>
      </c>
      <c r="C179" s="148">
        <v>21632</v>
      </c>
      <c r="D179" s="186">
        <v>0.23799999999999999</v>
      </c>
      <c r="G179" s="176"/>
      <c r="H179" s="176"/>
    </row>
    <row r="180" spans="1:8" ht="12.75" x14ac:dyDescent="0.2">
      <c r="A180" s="145" t="s">
        <v>186</v>
      </c>
      <c r="B180" s="148">
        <v>71726</v>
      </c>
      <c r="C180" s="148">
        <v>29367</v>
      </c>
      <c r="D180" s="186">
        <v>0.152</v>
      </c>
      <c r="G180" s="176"/>
      <c r="H180" s="176"/>
    </row>
    <row r="181" spans="1:8" ht="12.75" x14ac:dyDescent="0.2">
      <c r="A181" s="145" t="s">
        <v>187</v>
      </c>
      <c r="B181" s="148">
        <v>83750</v>
      </c>
      <c r="C181" s="148">
        <v>27896</v>
      </c>
      <c r="D181" s="186">
        <v>0.13500000000000001</v>
      </c>
      <c r="G181" s="176"/>
      <c r="H181" s="176"/>
    </row>
    <row r="182" spans="1:8" ht="12.75" x14ac:dyDescent="0.2">
      <c r="A182" s="145" t="s">
        <v>188</v>
      </c>
      <c r="B182" s="148">
        <v>78750</v>
      </c>
      <c r="C182" s="148">
        <v>26989</v>
      </c>
      <c r="D182" s="186">
        <v>0.34899999999999998</v>
      </c>
      <c r="G182" s="176"/>
      <c r="H182" s="176"/>
    </row>
    <row r="183" spans="1:8" ht="12.75" x14ac:dyDescent="0.2">
      <c r="A183" s="145" t="s">
        <v>189</v>
      </c>
      <c r="B183" s="148">
        <v>37788</v>
      </c>
      <c r="C183" s="148">
        <v>16290</v>
      </c>
      <c r="D183" s="186">
        <v>0.28999999999999998</v>
      </c>
      <c r="G183" s="176"/>
      <c r="H183" s="176"/>
    </row>
    <row r="184" spans="1:8" ht="12.75" x14ac:dyDescent="0.2">
      <c r="A184" s="145" t="s">
        <v>190</v>
      </c>
      <c r="B184" s="148">
        <v>68889</v>
      </c>
      <c r="C184" s="148">
        <v>39952</v>
      </c>
      <c r="D184" s="186">
        <v>7.9000000000000001E-2</v>
      </c>
      <c r="G184" s="176"/>
      <c r="H184" s="176"/>
    </row>
    <row r="185" spans="1:8" ht="12.75" x14ac:dyDescent="0.2">
      <c r="A185" s="145" t="s">
        <v>191</v>
      </c>
      <c r="B185" s="148">
        <v>73438</v>
      </c>
      <c r="C185" s="148">
        <v>23716</v>
      </c>
      <c r="D185" s="186">
        <v>0.38100000000000001</v>
      </c>
      <c r="G185" s="176"/>
      <c r="H185" s="176"/>
    </row>
    <row r="186" spans="1:8" ht="12.75" x14ac:dyDescent="0.2">
      <c r="A186" s="145" t="s">
        <v>192</v>
      </c>
      <c r="B186" s="148">
        <v>44045</v>
      </c>
      <c r="C186" s="148">
        <v>17685</v>
      </c>
      <c r="D186" s="186">
        <v>0.33400000000000002</v>
      </c>
      <c r="G186" s="176"/>
      <c r="H186" s="176"/>
    </row>
    <row r="187" spans="1:8" ht="12.75" x14ac:dyDescent="0.2">
      <c r="A187" s="145" t="s">
        <v>193</v>
      </c>
      <c r="B187" s="148">
        <v>38942</v>
      </c>
      <c r="C187" s="148">
        <v>20762</v>
      </c>
      <c r="D187" s="186">
        <v>0.23899999999999999</v>
      </c>
      <c r="G187" s="176"/>
      <c r="H187" s="176"/>
    </row>
    <row r="188" spans="1:8" ht="12.75" x14ac:dyDescent="0.2">
      <c r="A188" s="145" t="s">
        <v>194</v>
      </c>
      <c r="B188" s="148">
        <v>66069</v>
      </c>
      <c r="C188" s="148">
        <v>45980</v>
      </c>
      <c r="D188" s="186">
        <v>0.21199999999999999</v>
      </c>
      <c r="G188" s="176"/>
      <c r="H188" s="176"/>
    </row>
    <row r="189" spans="1:8" ht="12.75" x14ac:dyDescent="0.2">
      <c r="A189" s="145" t="s">
        <v>195</v>
      </c>
      <c r="B189" s="148">
        <v>102917</v>
      </c>
      <c r="C189" s="148">
        <v>34031</v>
      </c>
      <c r="D189" s="186">
        <v>3.7999999999999999E-2</v>
      </c>
      <c r="G189" s="176"/>
      <c r="H189" s="176"/>
    </row>
    <row r="190" spans="1:8" ht="12.75" x14ac:dyDescent="0.2">
      <c r="A190" s="145" t="s">
        <v>196</v>
      </c>
      <c r="B190" s="148">
        <v>64696</v>
      </c>
      <c r="C190" s="148">
        <v>30355</v>
      </c>
      <c r="D190" s="186">
        <v>0.158</v>
      </c>
      <c r="G190" s="176"/>
      <c r="H190" s="176"/>
    </row>
    <row r="191" spans="1:8" ht="12.75" x14ac:dyDescent="0.2">
      <c r="A191" s="145" t="s">
        <v>197</v>
      </c>
      <c r="B191" s="148">
        <v>66389</v>
      </c>
      <c r="C191" s="148">
        <v>24670</v>
      </c>
      <c r="D191" s="186">
        <v>0.124</v>
      </c>
      <c r="G191" s="176"/>
      <c r="H191" s="176"/>
    </row>
    <row r="192" spans="1:8" ht="12.75" x14ac:dyDescent="0.2">
      <c r="A192" s="145" t="s">
        <v>198</v>
      </c>
      <c r="B192" s="148">
        <v>53214</v>
      </c>
      <c r="C192" s="148">
        <v>26827</v>
      </c>
      <c r="D192" s="186">
        <v>0.20599999999999999</v>
      </c>
      <c r="G192" s="176"/>
      <c r="H192" s="176"/>
    </row>
    <row r="193" spans="1:8" ht="12.75" x14ac:dyDescent="0.2">
      <c r="A193" s="145" t="s">
        <v>199</v>
      </c>
      <c r="B193" s="148">
        <v>77500</v>
      </c>
      <c r="C193" s="148">
        <v>28083</v>
      </c>
      <c r="D193" s="186">
        <v>0.26800000000000002</v>
      </c>
      <c r="G193" s="176"/>
      <c r="H193" s="176"/>
    </row>
    <row r="194" spans="1:8" ht="12.75" x14ac:dyDescent="0.2">
      <c r="A194" s="145" t="s">
        <v>200</v>
      </c>
      <c r="B194" s="148">
        <v>51689</v>
      </c>
      <c r="C194" s="148">
        <v>21042</v>
      </c>
      <c r="D194" s="186">
        <v>0.17399999999999999</v>
      </c>
      <c r="G194" s="176"/>
      <c r="H194" s="176"/>
    </row>
    <row r="195" spans="1:8" ht="12.75" x14ac:dyDescent="0.2">
      <c r="A195" s="145" t="s">
        <v>201</v>
      </c>
      <c r="B195" s="148">
        <v>58750</v>
      </c>
      <c r="C195" s="148">
        <v>21938</v>
      </c>
      <c r="D195" s="186">
        <v>0.17299999999999999</v>
      </c>
      <c r="G195" s="176"/>
      <c r="H195" s="176"/>
    </row>
    <row r="196" spans="1:8" ht="12.75" x14ac:dyDescent="0.2">
      <c r="A196" s="145" t="s">
        <v>202</v>
      </c>
      <c r="B196" s="148">
        <v>83611</v>
      </c>
      <c r="C196" s="148">
        <v>21730</v>
      </c>
      <c r="D196" s="186">
        <v>0.23100000000000001</v>
      </c>
      <c r="G196" s="176"/>
      <c r="H196" s="176"/>
    </row>
    <row r="197" spans="1:8" ht="12.75" x14ac:dyDescent="0.2">
      <c r="A197" s="145" t="s">
        <v>203</v>
      </c>
      <c r="B197" s="148">
        <v>55795</v>
      </c>
      <c r="C197" s="148">
        <v>24973</v>
      </c>
      <c r="D197" s="186">
        <v>0.19900000000000001</v>
      </c>
      <c r="G197" s="176"/>
      <c r="H197" s="176"/>
    </row>
    <row r="198" spans="1:8" ht="12.75" x14ac:dyDescent="0.2">
      <c r="A198" s="145" t="s">
        <v>204</v>
      </c>
      <c r="B198" s="148">
        <v>66250</v>
      </c>
      <c r="C198" s="148">
        <v>26187</v>
      </c>
      <c r="D198" s="186">
        <v>0.16300000000000001</v>
      </c>
      <c r="G198" s="176"/>
      <c r="H198" s="176"/>
    </row>
    <row r="199" spans="1:8" ht="12.75" x14ac:dyDescent="0.2">
      <c r="A199" s="145" t="s">
        <v>205</v>
      </c>
      <c r="B199" s="148">
        <v>56827</v>
      </c>
      <c r="C199" s="148">
        <v>19451</v>
      </c>
      <c r="D199" s="186">
        <v>6.5000000000000002E-2</v>
      </c>
      <c r="G199" s="176"/>
      <c r="H199" s="176"/>
    </row>
    <row r="200" spans="1:8" ht="12.75" x14ac:dyDescent="0.2">
      <c r="A200" s="145" t="s">
        <v>206</v>
      </c>
      <c r="B200" s="148">
        <v>57656</v>
      </c>
      <c r="C200" s="148">
        <v>29007</v>
      </c>
      <c r="D200" s="186">
        <v>0.14599999999999999</v>
      </c>
      <c r="G200" s="176"/>
      <c r="H200" s="176"/>
    </row>
    <row r="201" spans="1:8" ht="12.75" x14ac:dyDescent="0.2">
      <c r="A201" s="145" t="s">
        <v>207</v>
      </c>
      <c r="B201" s="148">
        <v>93989</v>
      </c>
      <c r="C201" s="148">
        <v>35439</v>
      </c>
      <c r="D201" s="186">
        <v>0.113</v>
      </c>
      <c r="G201" s="176"/>
      <c r="H201" s="176"/>
    </row>
    <row r="202" spans="1:8" ht="12.75" x14ac:dyDescent="0.2">
      <c r="A202" s="145" t="s">
        <v>208</v>
      </c>
      <c r="B202" s="148">
        <v>151942</v>
      </c>
      <c r="C202" s="148">
        <v>66779</v>
      </c>
      <c r="D202" s="186">
        <v>2.4E-2</v>
      </c>
      <c r="G202" s="176"/>
      <c r="H202" s="176"/>
    </row>
    <row r="203" spans="1:8" ht="12.75" x14ac:dyDescent="0.2">
      <c r="A203" s="145" t="s">
        <v>209</v>
      </c>
      <c r="B203" s="148">
        <v>56708</v>
      </c>
      <c r="C203" s="148">
        <v>25443</v>
      </c>
      <c r="D203" s="186">
        <v>0.187</v>
      </c>
      <c r="G203" s="176"/>
      <c r="H203" s="176"/>
    </row>
    <row r="204" spans="1:8" ht="12.75" x14ac:dyDescent="0.2">
      <c r="A204" s="145" t="s">
        <v>210</v>
      </c>
      <c r="B204" s="148">
        <v>46964</v>
      </c>
      <c r="C204" s="148">
        <v>20163</v>
      </c>
      <c r="D204" s="186">
        <v>0.16600000000000001</v>
      </c>
      <c r="G204" s="176"/>
      <c r="H204" s="176"/>
    </row>
    <row r="205" spans="1:8" ht="12.75" x14ac:dyDescent="0.2">
      <c r="A205" s="145" t="s">
        <v>211</v>
      </c>
      <c r="B205" s="148">
        <v>250000</v>
      </c>
      <c r="C205" s="148">
        <v>138286</v>
      </c>
      <c r="D205" s="186">
        <v>6.9000000000000006E-2</v>
      </c>
      <c r="G205" s="176"/>
      <c r="H205" s="176"/>
    </row>
    <row r="206" spans="1:8" ht="12.75" x14ac:dyDescent="0.2">
      <c r="A206" s="145" t="s">
        <v>212</v>
      </c>
      <c r="B206" s="148">
        <v>132795</v>
      </c>
      <c r="C206" s="148">
        <v>54946</v>
      </c>
      <c r="D206" s="186">
        <v>5.0999999999999997E-2</v>
      </c>
      <c r="G206" s="176"/>
      <c r="H206" s="176"/>
    </row>
    <row r="207" spans="1:8" ht="12.75" x14ac:dyDescent="0.2">
      <c r="A207" s="145" t="s">
        <v>213</v>
      </c>
      <c r="B207" s="148">
        <v>41932</v>
      </c>
      <c r="C207" s="148">
        <v>18490</v>
      </c>
      <c r="D207" s="186">
        <v>0.42599999999999999</v>
      </c>
      <c r="G207" s="176"/>
      <c r="H207" s="176"/>
    </row>
    <row r="208" spans="1:8" ht="12.75" x14ac:dyDescent="0.2">
      <c r="A208" s="145" t="s">
        <v>214</v>
      </c>
      <c r="B208" s="148">
        <v>75417</v>
      </c>
      <c r="C208" s="148">
        <v>27967</v>
      </c>
      <c r="D208" s="186">
        <v>0.10299999999999999</v>
      </c>
      <c r="G208" s="176"/>
      <c r="H208" s="176"/>
    </row>
    <row r="209" spans="1:8" ht="12.75" x14ac:dyDescent="0.2">
      <c r="A209" s="145" t="s">
        <v>215</v>
      </c>
      <c r="B209" s="148">
        <v>58603</v>
      </c>
      <c r="C209" s="148">
        <v>31234</v>
      </c>
      <c r="D209" s="186">
        <v>0.17100000000000001</v>
      </c>
      <c r="G209" s="176"/>
      <c r="H209" s="176"/>
    </row>
    <row r="210" spans="1:8" ht="12.75" x14ac:dyDescent="0.2">
      <c r="A210" s="145" t="s">
        <v>216</v>
      </c>
      <c r="B210" s="148">
        <v>46739</v>
      </c>
      <c r="C210" s="148">
        <v>22192</v>
      </c>
      <c r="D210" s="186">
        <v>0.29099999999999998</v>
      </c>
      <c r="G210" s="176"/>
      <c r="H210" s="176"/>
    </row>
    <row r="211" spans="1:8" ht="12.75" x14ac:dyDescent="0.2">
      <c r="A211" s="145" t="s">
        <v>217</v>
      </c>
      <c r="B211" s="148">
        <v>84571</v>
      </c>
      <c r="C211" s="148">
        <v>36996</v>
      </c>
      <c r="D211" s="186">
        <v>0.13400000000000001</v>
      </c>
      <c r="G211" s="176"/>
      <c r="H211" s="176"/>
    </row>
    <row r="212" spans="1:8" ht="12.75" x14ac:dyDescent="0.2">
      <c r="A212" s="145" t="s">
        <v>218</v>
      </c>
      <c r="B212" s="148">
        <v>34250</v>
      </c>
      <c r="C212" s="148">
        <v>16702</v>
      </c>
      <c r="D212" s="186">
        <v>0.38300000000000001</v>
      </c>
      <c r="G212" s="176"/>
      <c r="H212" s="176"/>
    </row>
    <row r="213" spans="1:8" ht="12.75" x14ac:dyDescent="0.2">
      <c r="A213" s="145" t="s">
        <v>219</v>
      </c>
      <c r="B213" s="148">
        <v>90114</v>
      </c>
      <c r="C213" s="148">
        <v>34314</v>
      </c>
      <c r="D213" s="186">
        <v>1.0999999999999999E-2</v>
      </c>
      <c r="G213" s="176"/>
      <c r="H213" s="176"/>
    </row>
    <row r="214" spans="1:8" ht="12.75" x14ac:dyDescent="0.2">
      <c r="A214" s="145" t="s">
        <v>220</v>
      </c>
      <c r="B214" s="148">
        <v>39241</v>
      </c>
      <c r="C214" s="148">
        <v>19543</v>
      </c>
      <c r="D214" s="186">
        <v>0.19</v>
      </c>
      <c r="G214" s="176"/>
      <c r="H214" s="176"/>
    </row>
    <row r="215" spans="1:8" ht="12.75" x14ac:dyDescent="0.2">
      <c r="A215" s="145" t="s">
        <v>221</v>
      </c>
      <c r="B215" s="148">
        <v>63295</v>
      </c>
      <c r="C215" s="148">
        <v>27682</v>
      </c>
      <c r="D215" s="186">
        <v>0.13700000000000001</v>
      </c>
      <c r="G215" s="176"/>
      <c r="H215" s="176"/>
    </row>
    <row r="216" spans="1:8" ht="12.75" x14ac:dyDescent="0.2">
      <c r="A216" s="145" t="s">
        <v>222</v>
      </c>
      <c r="B216" s="148">
        <v>163424</v>
      </c>
      <c r="C216" s="148">
        <v>71070</v>
      </c>
      <c r="D216" s="186">
        <v>2.4E-2</v>
      </c>
      <c r="G216" s="176"/>
      <c r="H216" s="176"/>
    </row>
    <row r="217" spans="1:8" ht="12.75" x14ac:dyDescent="0.2">
      <c r="A217" s="145" t="s">
        <v>223</v>
      </c>
      <c r="B217" s="148">
        <v>51917</v>
      </c>
      <c r="C217" s="148">
        <v>20085</v>
      </c>
      <c r="D217" s="186">
        <v>6.0999999999999999E-2</v>
      </c>
      <c r="G217" s="176"/>
      <c r="H217" s="176"/>
    </row>
    <row r="218" spans="1:8" ht="12.75" x14ac:dyDescent="0.2">
      <c r="A218" s="145" t="s">
        <v>224</v>
      </c>
      <c r="B218" s="148">
        <v>56875</v>
      </c>
      <c r="C218" s="148">
        <v>28182</v>
      </c>
      <c r="D218" s="186">
        <v>0.14299999999999999</v>
      </c>
      <c r="G218" s="176"/>
      <c r="H218" s="176"/>
    </row>
    <row r="219" spans="1:8" ht="12.75" x14ac:dyDescent="0.2">
      <c r="A219" s="145" t="s">
        <v>225</v>
      </c>
      <c r="B219" s="148">
        <v>63958</v>
      </c>
      <c r="C219" s="148">
        <v>28063</v>
      </c>
      <c r="D219" s="186">
        <v>0.115</v>
      </c>
      <c r="G219" s="176"/>
      <c r="H219" s="176"/>
    </row>
    <row r="220" spans="1:8" ht="12.75" x14ac:dyDescent="0.2">
      <c r="A220" s="145" t="s">
        <v>226</v>
      </c>
      <c r="B220" s="148">
        <v>93595</v>
      </c>
      <c r="C220" s="148">
        <v>38619</v>
      </c>
      <c r="D220" s="186">
        <v>0.11</v>
      </c>
      <c r="G220" s="176"/>
      <c r="H220" s="176"/>
    </row>
    <row r="221" spans="1:8" ht="12.75" x14ac:dyDescent="0.2">
      <c r="A221" s="145" t="s">
        <v>227</v>
      </c>
      <c r="B221" s="148">
        <v>68800</v>
      </c>
      <c r="C221" s="148">
        <v>32697</v>
      </c>
      <c r="D221" s="186">
        <v>8.7999999999999995E-2</v>
      </c>
      <c r="G221" s="176"/>
      <c r="H221" s="176"/>
    </row>
    <row r="222" spans="1:8" ht="12.75" x14ac:dyDescent="0.2">
      <c r="A222" s="145" t="s">
        <v>228</v>
      </c>
      <c r="B222" s="148">
        <v>71875</v>
      </c>
      <c r="C222" s="148">
        <v>31183</v>
      </c>
      <c r="D222" s="186">
        <v>0.126</v>
      </c>
      <c r="G222" s="176"/>
      <c r="H222" s="176"/>
    </row>
    <row r="223" spans="1:8" ht="12.75" x14ac:dyDescent="0.2">
      <c r="A223" s="145" t="s">
        <v>229</v>
      </c>
      <c r="B223" s="148">
        <v>41136</v>
      </c>
      <c r="C223" s="148">
        <v>20646</v>
      </c>
      <c r="D223" s="186">
        <v>0.19700000000000001</v>
      </c>
      <c r="G223" s="176"/>
      <c r="H223" s="176"/>
    </row>
    <row r="224" spans="1:8" ht="12.75" x14ac:dyDescent="0.2">
      <c r="A224" s="145" t="s">
        <v>230</v>
      </c>
      <c r="B224" s="148">
        <v>94659</v>
      </c>
      <c r="C224" s="148">
        <v>30637</v>
      </c>
      <c r="D224" s="186">
        <v>0.111</v>
      </c>
      <c r="G224" s="176"/>
      <c r="H224" s="176"/>
    </row>
    <row r="225" spans="1:8" ht="12.75" x14ac:dyDescent="0.2">
      <c r="A225" s="145" t="s">
        <v>231</v>
      </c>
      <c r="B225" s="148">
        <v>103125</v>
      </c>
      <c r="C225" s="148">
        <v>31774</v>
      </c>
      <c r="D225" s="186">
        <v>5.2999999999999999E-2</v>
      </c>
      <c r="G225" s="176"/>
      <c r="H225" s="176"/>
    </row>
    <row r="226" spans="1:8" ht="12.75" x14ac:dyDescent="0.2">
      <c r="A226" s="145" t="s">
        <v>232</v>
      </c>
      <c r="B226" s="148">
        <v>61673</v>
      </c>
      <c r="C226" s="148">
        <v>28314</v>
      </c>
      <c r="D226" s="186">
        <v>0.17</v>
      </c>
      <c r="G226" s="176"/>
      <c r="H226" s="176"/>
    </row>
    <row r="227" spans="1:8" ht="12.75" x14ac:dyDescent="0.2">
      <c r="A227" s="145" t="s">
        <v>233</v>
      </c>
      <c r="B227" s="148">
        <v>47188</v>
      </c>
      <c r="C227" s="148">
        <v>21021</v>
      </c>
      <c r="D227" s="186">
        <v>0.19900000000000001</v>
      </c>
      <c r="G227" s="176"/>
      <c r="H227" s="176"/>
    </row>
    <row r="228" spans="1:8" ht="12.75" x14ac:dyDescent="0.2">
      <c r="A228" s="145" t="s">
        <v>234</v>
      </c>
      <c r="B228" s="148">
        <v>50722</v>
      </c>
      <c r="C228" s="148">
        <v>18841</v>
      </c>
      <c r="D228" s="186">
        <v>0.191</v>
      </c>
      <c r="G228" s="176"/>
      <c r="H228" s="176"/>
    </row>
    <row r="229" spans="1:8" ht="12.75" x14ac:dyDescent="0.2">
      <c r="A229" s="145" t="s">
        <v>235</v>
      </c>
      <c r="B229" s="148">
        <v>51875</v>
      </c>
      <c r="C229" s="148">
        <v>32739</v>
      </c>
      <c r="D229" s="186">
        <v>0.115</v>
      </c>
      <c r="G229" s="176"/>
      <c r="H229" s="176"/>
    </row>
    <row r="230" spans="1:8" ht="12.75" x14ac:dyDescent="0.2">
      <c r="A230" s="145" t="s">
        <v>236</v>
      </c>
      <c r="B230" s="148">
        <v>44954</v>
      </c>
      <c r="C230" s="148">
        <v>25850</v>
      </c>
      <c r="D230" s="186">
        <v>0.152</v>
      </c>
      <c r="G230" s="176"/>
      <c r="H230" s="176"/>
    </row>
    <row r="231" spans="1:8" ht="12.75" x14ac:dyDescent="0.2">
      <c r="A231" s="145" t="s">
        <v>237</v>
      </c>
      <c r="B231" s="148">
        <v>77965</v>
      </c>
      <c r="C231" s="148">
        <v>28866</v>
      </c>
      <c r="D231" s="186">
        <v>0.17399999999999999</v>
      </c>
      <c r="G231" s="176"/>
      <c r="H231" s="176"/>
    </row>
    <row r="232" spans="1:8" ht="12.75" x14ac:dyDescent="0.2">
      <c r="A232" s="145" t="s">
        <v>238</v>
      </c>
      <c r="B232" s="148">
        <v>75147</v>
      </c>
      <c r="C232" s="148">
        <v>28981</v>
      </c>
      <c r="D232" s="186">
        <v>9.9000000000000005E-2</v>
      </c>
      <c r="G232" s="176"/>
      <c r="H232" s="176"/>
    </row>
    <row r="233" spans="1:8" ht="12.75" x14ac:dyDescent="0.2">
      <c r="A233" s="145" t="s">
        <v>239</v>
      </c>
      <c r="B233" s="148">
        <v>65857</v>
      </c>
      <c r="C233" s="148">
        <v>26522</v>
      </c>
      <c r="D233" s="186">
        <v>0.115</v>
      </c>
      <c r="G233" s="176"/>
      <c r="H233" s="176"/>
    </row>
    <row r="234" spans="1:8" ht="12.75" x14ac:dyDescent="0.2">
      <c r="A234" s="145" t="s">
        <v>240</v>
      </c>
      <c r="B234" s="148">
        <v>56061</v>
      </c>
      <c r="C234" s="148">
        <v>17896</v>
      </c>
      <c r="D234" s="186">
        <v>0.23300000000000001</v>
      </c>
      <c r="G234" s="176"/>
      <c r="H234" s="176"/>
    </row>
    <row r="235" spans="1:8" ht="12.75" x14ac:dyDescent="0.2">
      <c r="A235" s="145" t="s">
        <v>241</v>
      </c>
      <c r="B235" s="148">
        <v>107863</v>
      </c>
      <c r="C235" s="148">
        <v>45748</v>
      </c>
      <c r="D235" s="186">
        <v>6.9000000000000006E-2</v>
      </c>
      <c r="G235" s="176"/>
      <c r="H235" s="176"/>
    </row>
    <row r="236" spans="1:8" ht="12.75" x14ac:dyDescent="0.2">
      <c r="A236" s="145" t="s">
        <v>242</v>
      </c>
      <c r="B236" s="148">
        <v>38650</v>
      </c>
      <c r="C236" s="148">
        <v>18446</v>
      </c>
      <c r="D236" s="186">
        <v>0.32700000000000001</v>
      </c>
      <c r="G236" s="176"/>
      <c r="H236" s="176"/>
    </row>
    <row r="237" spans="1:8" ht="12.75" x14ac:dyDescent="0.2">
      <c r="A237" s="145" t="s">
        <v>243</v>
      </c>
      <c r="B237" s="148">
        <v>52500</v>
      </c>
      <c r="C237" s="148">
        <v>18196</v>
      </c>
      <c r="D237" s="186">
        <v>0.26400000000000001</v>
      </c>
      <c r="G237" s="176"/>
      <c r="H237" s="176"/>
    </row>
    <row r="238" spans="1:8" ht="12.75" x14ac:dyDescent="0.2">
      <c r="A238" s="145" t="s">
        <v>244</v>
      </c>
      <c r="B238" s="148">
        <v>31953</v>
      </c>
      <c r="C238" s="148">
        <v>20423</v>
      </c>
      <c r="D238" s="186">
        <v>0.20899999999999999</v>
      </c>
      <c r="G238" s="176"/>
      <c r="H238" s="176"/>
    </row>
    <row r="239" spans="1:8" ht="12.75" x14ac:dyDescent="0.2">
      <c r="A239" s="145" t="s">
        <v>245</v>
      </c>
      <c r="B239" s="148">
        <v>46458</v>
      </c>
      <c r="C239" s="148">
        <v>20837</v>
      </c>
      <c r="D239" s="186">
        <v>0.27900000000000003</v>
      </c>
      <c r="G239" s="176"/>
      <c r="H239" s="176"/>
    </row>
    <row r="240" spans="1:8" ht="12.75" x14ac:dyDescent="0.2">
      <c r="A240" s="145" t="s">
        <v>246</v>
      </c>
      <c r="B240" s="148">
        <v>61563</v>
      </c>
      <c r="C240" s="148">
        <v>24051</v>
      </c>
      <c r="D240" s="186">
        <v>0.224</v>
      </c>
      <c r="G240" s="176"/>
      <c r="H240" s="176"/>
    </row>
    <row r="241" spans="1:8" ht="12.75" x14ac:dyDescent="0.2">
      <c r="A241" s="145" t="s">
        <v>247</v>
      </c>
      <c r="B241" s="148">
        <v>60714</v>
      </c>
      <c r="C241" s="148">
        <v>25220</v>
      </c>
      <c r="D241" s="186">
        <v>0.13</v>
      </c>
      <c r="G241" s="176"/>
      <c r="H241" s="176"/>
    </row>
    <row r="242" spans="1:8" ht="12.75" x14ac:dyDescent="0.2">
      <c r="A242" s="145" t="s">
        <v>248</v>
      </c>
      <c r="B242" s="148">
        <v>76875</v>
      </c>
      <c r="C242" s="148">
        <v>26108</v>
      </c>
      <c r="D242" s="186">
        <v>0.107</v>
      </c>
      <c r="G242" s="176"/>
      <c r="H242" s="176"/>
    </row>
    <row r="243" spans="1:8" ht="12.75" x14ac:dyDescent="0.2">
      <c r="A243" s="145" t="s">
        <v>249</v>
      </c>
      <c r="B243" s="148">
        <v>51903</v>
      </c>
      <c r="C243" s="148">
        <v>26272</v>
      </c>
      <c r="D243" s="186">
        <v>0.17599999999999999</v>
      </c>
      <c r="G243" s="176"/>
      <c r="H243" s="176"/>
    </row>
    <row r="244" spans="1:8" ht="12.75" x14ac:dyDescent="0.2">
      <c r="A244" s="145" t="s">
        <v>250</v>
      </c>
      <c r="B244" s="148">
        <v>52190</v>
      </c>
      <c r="C244" s="148">
        <v>24846</v>
      </c>
      <c r="D244" s="186">
        <v>0.246</v>
      </c>
      <c r="G244" s="176"/>
      <c r="H244" s="176"/>
    </row>
    <row r="245" spans="1:8" ht="12.75" x14ac:dyDescent="0.2">
      <c r="A245" s="145" t="s">
        <v>251</v>
      </c>
      <c r="B245" s="148">
        <v>66806</v>
      </c>
      <c r="C245" s="148">
        <v>25762</v>
      </c>
      <c r="D245" s="186">
        <v>6.5000000000000002E-2</v>
      </c>
      <c r="G245" s="176"/>
      <c r="H245" s="176"/>
    </row>
    <row r="246" spans="1:8" ht="12.75" x14ac:dyDescent="0.2">
      <c r="A246" s="145" t="s">
        <v>252</v>
      </c>
      <c r="B246" s="148">
        <v>31685</v>
      </c>
      <c r="C246" s="148">
        <v>16595</v>
      </c>
      <c r="D246" s="186">
        <v>0.39200000000000002</v>
      </c>
      <c r="G246" s="176"/>
      <c r="H246" s="176"/>
    </row>
    <row r="247" spans="1:8" ht="12.75" x14ac:dyDescent="0.2">
      <c r="A247" s="145" t="s">
        <v>253</v>
      </c>
      <c r="B247" s="148">
        <v>74792</v>
      </c>
      <c r="C247" s="148">
        <v>26802</v>
      </c>
      <c r="D247" s="186">
        <v>0.14199999999999999</v>
      </c>
      <c r="G247" s="176"/>
      <c r="H247" s="176"/>
    </row>
    <row r="248" spans="1:8" ht="12.75" x14ac:dyDescent="0.2">
      <c r="A248" s="145" t="s">
        <v>254</v>
      </c>
      <c r="B248" s="148">
        <v>61397</v>
      </c>
      <c r="C248" s="148">
        <v>28544</v>
      </c>
      <c r="D248" s="186">
        <v>0.22900000000000001</v>
      </c>
      <c r="G248" s="176"/>
      <c r="H248" s="176"/>
    </row>
    <row r="249" spans="1:8" ht="12.75" x14ac:dyDescent="0.2">
      <c r="A249" s="145" t="s">
        <v>255</v>
      </c>
      <c r="B249" s="148">
        <v>31307</v>
      </c>
      <c r="C249" s="148">
        <v>16738</v>
      </c>
      <c r="D249" s="186">
        <v>0.41399999999999998</v>
      </c>
      <c r="G249" s="176"/>
      <c r="H249" s="176"/>
    </row>
    <row r="250" spans="1:8" ht="12.75" x14ac:dyDescent="0.2">
      <c r="A250" s="145" t="s">
        <v>256</v>
      </c>
      <c r="B250" s="148">
        <v>82118</v>
      </c>
      <c r="C250" s="148">
        <v>30074</v>
      </c>
      <c r="D250" s="186">
        <v>0.11600000000000001</v>
      </c>
      <c r="G250" s="176"/>
      <c r="H250" s="176"/>
    </row>
    <row r="251" spans="1:8" ht="12.75" x14ac:dyDescent="0.2">
      <c r="A251" s="145" t="s">
        <v>257</v>
      </c>
      <c r="B251" s="148">
        <v>67044</v>
      </c>
      <c r="C251" s="148">
        <v>24242</v>
      </c>
      <c r="D251" s="186">
        <v>0.193</v>
      </c>
      <c r="G251" s="176"/>
      <c r="H251" s="176"/>
    </row>
    <row r="252" spans="1:8" ht="12.75" x14ac:dyDescent="0.2">
      <c r="A252" s="145" t="s">
        <v>258</v>
      </c>
      <c r="B252" s="148">
        <v>56042</v>
      </c>
      <c r="C252" s="148">
        <v>24289</v>
      </c>
      <c r="D252" s="186">
        <v>0.26900000000000002</v>
      </c>
      <c r="G252" s="176"/>
      <c r="H252" s="176"/>
    </row>
    <row r="253" spans="1:8" ht="12.75" x14ac:dyDescent="0.2">
      <c r="A253" s="145" t="s">
        <v>259</v>
      </c>
      <c r="B253" s="148">
        <v>78509</v>
      </c>
      <c r="C253" s="148">
        <v>36210</v>
      </c>
      <c r="D253" s="186">
        <v>0.217</v>
      </c>
      <c r="G253" s="176"/>
      <c r="H253" s="176"/>
    </row>
    <row r="254" spans="1:8" ht="12.75" x14ac:dyDescent="0.2">
      <c r="A254" s="145" t="s">
        <v>260</v>
      </c>
      <c r="B254" s="148">
        <v>92612</v>
      </c>
      <c r="C254" s="148">
        <v>40111</v>
      </c>
      <c r="D254" s="186">
        <v>9.8000000000000004E-2</v>
      </c>
      <c r="G254" s="176"/>
      <c r="H254" s="176"/>
    </row>
    <row r="255" spans="1:8" ht="12.75" x14ac:dyDescent="0.2">
      <c r="A255" s="145" t="s">
        <v>261</v>
      </c>
      <c r="B255" s="148">
        <v>44554</v>
      </c>
      <c r="C255" s="148">
        <v>22754</v>
      </c>
      <c r="D255" s="186">
        <v>0.188</v>
      </c>
      <c r="G255" s="176"/>
      <c r="H255" s="176"/>
    </row>
    <row r="256" spans="1:8" ht="12.75" x14ac:dyDescent="0.2">
      <c r="A256" s="145" t="s">
        <v>262</v>
      </c>
      <c r="B256" s="148">
        <v>75833</v>
      </c>
      <c r="C256" s="148">
        <v>32225</v>
      </c>
      <c r="D256" s="186">
        <v>7.8E-2</v>
      </c>
      <c r="G256" s="176"/>
      <c r="H256" s="176"/>
    </row>
    <row r="257" spans="1:8" ht="12.75" x14ac:dyDescent="0.2">
      <c r="A257" s="145" t="s">
        <v>263</v>
      </c>
      <c r="B257" s="148">
        <v>68645</v>
      </c>
      <c r="C257" s="148">
        <v>34878</v>
      </c>
      <c r="D257" s="186">
        <v>0.20200000000000001</v>
      </c>
      <c r="G257" s="176"/>
      <c r="H257" s="176"/>
    </row>
    <row r="258" spans="1:8" ht="12.75" x14ac:dyDescent="0.2">
      <c r="A258" s="145" t="s">
        <v>264</v>
      </c>
      <c r="B258" s="148">
        <v>83389</v>
      </c>
      <c r="C258" s="148">
        <v>33574</v>
      </c>
      <c r="D258" s="186">
        <v>0.06</v>
      </c>
      <c r="G258" s="176"/>
      <c r="H258" s="176"/>
    </row>
    <row r="259" spans="1:8" ht="12.75" x14ac:dyDescent="0.2">
      <c r="A259" s="145" t="s">
        <v>265</v>
      </c>
      <c r="B259" s="148">
        <v>99432</v>
      </c>
      <c r="C259" s="148">
        <v>44830</v>
      </c>
      <c r="D259" s="186">
        <v>7.4999999999999997E-2</v>
      </c>
      <c r="G259" s="176"/>
      <c r="H259" s="176"/>
    </row>
    <row r="260" spans="1:8" ht="12.75" x14ac:dyDescent="0.2">
      <c r="A260" s="145" t="s">
        <v>266</v>
      </c>
      <c r="B260" s="148">
        <v>67233</v>
      </c>
      <c r="C260" s="148">
        <v>31983</v>
      </c>
      <c r="D260" s="186">
        <v>0.20699999999999999</v>
      </c>
      <c r="G260" s="176"/>
      <c r="H260" s="176"/>
    </row>
    <row r="261" spans="1:8" ht="12.75" x14ac:dyDescent="0.2">
      <c r="A261" s="145" t="s">
        <v>268</v>
      </c>
      <c r="B261" s="148">
        <v>44052</v>
      </c>
      <c r="C261" s="148">
        <v>21294</v>
      </c>
      <c r="D261" s="186">
        <v>0.314</v>
      </c>
      <c r="G261" s="176"/>
      <c r="H261" s="176"/>
    </row>
    <row r="262" spans="1:8" ht="12.75" x14ac:dyDescent="0.2">
      <c r="A262" s="145" t="s">
        <v>269</v>
      </c>
      <c r="B262" s="148">
        <v>83750</v>
      </c>
      <c r="C262" s="148">
        <v>44562</v>
      </c>
      <c r="D262" s="186">
        <v>8.7999999999999995E-2</v>
      </c>
      <c r="G262" s="176"/>
      <c r="H262" s="176"/>
    </row>
    <row r="263" spans="1:8" ht="12.75" x14ac:dyDescent="0.2">
      <c r="A263" s="145" t="s">
        <v>272</v>
      </c>
      <c r="B263" s="148">
        <v>81626</v>
      </c>
      <c r="C263" s="148">
        <v>30519</v>
      </c>
      <c r="D263" s="186">
        <v>0.10100000000000001</v>
      </c>
      <c r="G263" s="176"/>
      <c r="H263" s="176"/>
    </row>
    <row r="264" spans="1:8" ht="12.75" x14ac:dyDescent="0.2">
      <c r="A264" s="145" t="s">
        <v>267</v>
      </c>
      <c r="B264" s="148">
        <v>43976</v>
      </c>
      <c r="C264" s="148">
        <v>17719</v>
      </c>
      <c r="D264" s="186">
        <v>0.26900000000000002</v>
      </c>
      <c r="G264" s="176"/>
      <c r="H264" s="176"/>
    </row>
    <row r="265" spans="1:8" ht="12.75" x14ac:dyDescent="0.2">
      <c r="A265" s="145" t="s">
        <v>270</v>
      </c>
      <c r="B265" s="148">
        <v>121867</v>
      </c>
      <c r="C265" s="148">
        <v>48883</v>
      </c>
      <c r="D265" s="186">
        <v>4.9000000000000002E-2</v>
      </c>
      <c r="G265" s="176"/>
      <c r="H265" s="176"/>
    </row>
    <row r="266" spans="1:8" ht="12.75" x14ac:dyDescent="0.2">
      <c r="A266" s="145" t="s">
        <v>271</v>
      </c>
      <c r="B266" s="148">
        <v>101319</v>
      </c>
      <c r="C266" s="148">
        <v>40681</v>
      </c>
      <c r="D266" s="186">
        <v>4.7E-2</v>
      </c>
      <c r="G266" s="176"/>
      <c r="H266" s="176"/>
    </row>
    <row r="267" spans="1:8" ht="12.75" x14ac:dyDescent="0.2">
      <c r="A267" s="145" t="s">
        <v>273</v>
      </c>
      <c r="B267" s="148">
        <v>45337</v>
      </c>
      <c r="C267" s="148">
        <v>23292</v>
      </c>
      <c r="D267" s="186">
        <v>0.27400000000000002</v>
      </c>
      <c r="G267" s="176"/>
      <c r="H267" s="176"/>
    </row>
    <row r="268" spans="1:8" ht="12.75" x14ac:dyDescent="0.2">
      <c r="A268" s="145" t="s">
        <v>274</v>
      </c>
      <c r="B268" s="148">
        <v>85152</v>
      </c>
      <c r="C268" s="148">
        <v>35177</v>
      </c>
      <c r="D268" s="186">
        <v>0.14599999999999999</v>
      </c>
      <c r="G268" s="176"/>
      <c r="H268" s="176"/>
    </row>
    <row r="269" spans="1:8" ht="12.75" x14ac:dyDescent="0.2">
      <c r="A269" s="145" t="s">
        <v>275</v>
      </c>
      <c r="B269" s="148">
        <v>61171</v>
      </c>
      <c r="C269" s="148">
        <v>25273</v>
      </c>
      <c r="D269" s="186">
        <v>0.17899999999999999</v>
      </c>
      <c r="G269" s="176"/>
      <c r="H269" s="176"/>
    </row>
    <row r="270" spans="1:8" ht="12.75" x14ac:dyDescent="0.2">
      <c r="A270" s="145" t="s">
        <v>276</v>
      </c>
      <c r="B270" s="148">
        <v>61035</v>
      </c>
      <c r="C270" s="148">
        <v>26266</v>
      </c>
      <c r="D270" s="186">
        <v>0.247</v>
      </c>
      <c r="G270" s="176"/>
      <c r="H270" s="176"/>
    </row>
    <row r="271" spans="1:8" ht="12.75" x14ac:dyDescent="0.2">
      <c r="A271" s="145" t="s">
        <v>277</v>
      </c>
      <c r="B271" s="148">
        <v>66625</v>
      </c>
      <c r="C271" s="148">
        <v>22907</v>
      </c>
      <c r="D271" s="186">
        <v>0.20599999999999999</v>
      </c>
      <c r="G271" s="176"/>
      <c r="H271" s="176"/>
    </row>
    <row r="272" spans="1:8" ht="12.75" x14ac:dyDescent="0.2">
      <c r="A272" s="145" t="s">
        <v>278</v>
      </c>
      <c r="B272" s="148">
        <v>59375</v>
      </c>
      <c r="C272" s="148">
        <v>25151</v>
      </c>
      <c r="D272" s="186">
        <v>0.17100000000000001</v>
      </c>
      <c r="G272" s="176"/>
      <c r="H272" s="176"/>
    </row>
    <row r="273" spans="1:8" ht="12.75" x14ac:dyDescent="0.2">
      <c r="A273" s="145" t="s">
        <v>279</v>
      </c>
      <c r="B273" s="148">
        <v>60057</v>
      </c>
      <c r="C273" s="148">
        <v>19252</v>
      </c>
      <c r="D273" s="186">
        <v>0.13700000000000001</v>
      </c>
      <c r="G273" s="176"/>
      <c r="H273" s="176"/>
    </row>
    <row r="274" spans="1:8" ht="12.75" x14ac:dyDescent="0.2">
      <c r="A274" s="145" t="s">
        <v>280</v>
      </c>
      <c r="B274" s="148">
        <v>56696</v>
      </c>
      <c r="C274" s="148">
        <v>30298</v>
      </c>
      <c r="D274" s="186">
        <v>0.183</v>
      </c>
      <c r="G274" s="176"/>
      <c r="H274" s="176"/>
    </row>
    <row r="275" spans="1:8" ht="12.75" x14ac:dyDescent="0.2">
      <c r="A275" s="145" t="s">
        <v>281</v>
      </c>
      <c r="B275" s="148">
        <v>50268</v>
      </c>
      <c r="C275" s="148">
        <v>25430</v>
      </c>
      <c r="D275" s="186">
        <v>0.191</v>
      </c>
      <c r="G275" s="176"/>
      <c r="H275" s="176"/>
    </row>
    <row r="276" spans="1:8" ht="12.75" x14ac:dyDescent="0.2">
      <c r="A276" s="145" t="s">
        <v>282</v>
      </c>
      <c r="B276" s="148">
        <v>228478</v>
      </c>
      <c r="C276" s="148">
        <v>110591</v>
      </c>
      <c r="D276" s="186">
        <v>2.3E-2</v>
      </c>
      <c r="G276" s="176"/>
      <c r="H276" s="176"/>
    </row>
    <row r="277" spans="1:8" ht="12.75" x14ac:dyDescent="0.2">
      <c r="A277" s="145" t="s">
        <v>283</v>
      </c>
      <c r="B277" s="148">
        <v>59224</v>
      </c>
      <c r="C277" s="148">
        <v>26632</v>
      </c>
      <c r="D277" s="186">
        <v>0.129</v>
      </c>
      <c r="G277" s="176"/>
      <c r="H277" s="176"/>
    </row>
    <row r="278" spans="1:8" ht="12.75" x14ac:dyDescent="0.2">
      <c r="A278" s="145" t="s">
        <v>284</v>
      </c>
      <c r="B278" s="148">
        <v>60875</v>
      </c>
      <c r="C278" s="148">
        <v>29704</v>
      </c>
      <c r="D278" s="186">
        <v>0.184</v>
      </c>
      <c r="G278" s="176"/>
      <c r="H278" s="176"/>
    </row>
    <row r="279" spans="1:8" ht="12.75" x14ac:dyDescent="0.2">
      <c r="A279" s="145" t="s">
        <v>285</v>
      </c>
      <c r="B279" s="148">
        <v>101818</v>
      </c>
      <c r="C279" s="148">
        <v>60428</v>
      </c>
      <c r="D279" s="186">
        <v>0.1</v>
      </c>
      <c r="G279" s="176"/>
      <c r="H279" s="176"/>
    </row>
    <row r="280" spans="1:8" ht="12.75" x14ac:dyDescent="0.2">
      <c r="A280" s="145" t="s">
        <v>286</v>
      </c>
      <c r="B280" s="148">
        <v>39391</v>
      </c>
      <c r="C280" s="148">
        <v>17728</v>
      </c>
      <c r="D280" s="186">
        <v>0.23200000000000001</v>
      </c>
      <c r="G280" s="176"/>
      <c r="H280" s="176"/>
    </row>
    <row r="281" spans="1:8" ht="12.75" x14ac:dyDescent="0.2">
      <c r="A281" s="145" t="s">
        <v>287</v>
      </c>
      <c r="B281" s="148">
        <v>82391</v>
      </c>
      <c r="C281" s="148">
        <v>35178</v>
      </c>
      <c r="D281" s="186">
        <v>9.9000000000000005E-2</v>
      </c>
      <c r="G281" s="176"/>
      <c r="H281" s="176"/>
    </row>
    <row r="282" spans="1:8" ht="12.75" x14ac:dyDescent="0.2">
      <c r="A282" s="145" t="s">
        <v>288</v>
      </c>
      <c r="B282" s="148">
        <v>62083</v>
      </c>
      <c r="C282" s="148">
        <v>34880</v>
      </c>
      <c r="D282" s="186">
        <v>0.11799999999999999</v>
      </c>
      <c r="G282" s="176"/>
      <c r="H282" s="176"/>
    </row>
    <row r="283" spans="1:8" ht="12.75" x14ac:dyDescent="0.2">
      <c r="A283" s="145" t="s">
        <v>293</v>
      </c>
      <c r="B283" s="148">
        <v>58026</v>
      </c>
      <c r="C283" s="148">
        <v>21652</v>
      </c>
      <c r="D283" s="186">
        <v>0.11899999999999999</v>
      </c>
      <c r="G283" s="176"/>
      <c r="H283" s="176"/>
    </row>
    <row r="284" spans="1:8" ht="12.75" x14ac:dyDescent="0.2">
      <c r="A284" s="145" t="s">
        <v>294</v>
      </c>
      <c r="B284" s="148">
        <v>59348</v>
      </c>
      <c r="C284" s="148">
        <v>26583</v>
      </c>
      <c r="D284" s="186">
        <v>0.16500000000000001</v>
      </c>
      <c r="G284" s="176"/>
      <c r="H284" s="176"/>
    </row>
    <row r="285" spans="1:8" ht="12.75" x14ac:dyDescent="0.2">
      <c r="A285" s="145" t="s">
        <v>295</v>
      </c>
      <c r="B285" s="148">
        <v>67500</v>
      </c>
      <c r="C285" s="148">
        <v>22342</v>
      </c>
      <c r="D285" s="186">
        <v>0.28499999999999998</v>
      </c>
      <c r="G285" s="176"/>
      <c r="H285" s="176"/>
    </row>
    <row r="286" spans="1:8" ht="12.75" x14ac:dyDescent="0.2">
      <c r="A286" s="145" t="s">
        <v>296</v>
      </c>
      <c r="B286" s="148">
        <v>96080</v>
      </c>
      <c r="C286" s="148">
        <v>36732</v>
      </c>
      <c r="D286" s="186">
        <v>8.3000000000000004E-2</v>
      </c>
      <c r="G286" s="176"/>
      <c r="H286" s="176"/>
    </row>
    <row r="287" spans="1:8" ht="12.75" x14ac:dyDescent="0.2">
      <c r="A287" s="145" t="s">
        <v>297</v>
      </c>
      <c r="B287" s="148">
        <v>47639</v>
      </c>
      <c r="C287" s="148">
        <v>19294</v>
      </c>
      <c r="D287" s="186">
        <v>0.25</v>
      </c>
      <c r="G287" s="176"/>
      <c r="H287" s="176"/>
    </row>
    <row r="288" spans="1:8" ht="12.75" x14ac:dyDescent="0.2">
      <c r="A288" s="145" t="s">
        <v>298</v>
      </c>
      <c r="B288" s="148">
        <v>70417</v>
      </c>
      <c r="C288" s="148">
        <v>29345</v>
      </c>
      <c r="D288" s="186">
        <v>0.128</v>
      </c>
      <c r="G288" s="176"/>
      <c r="H288" s="176"/>
    </row>
    <row r="289" spans="1:8" ht="12.75" x14ac:dyDescent="0.2">
      <c r="A289" s="145" t="s">
        <v>299</v>
      </c>
      <c r="B289" s="148">
        <v>45063</v>
      </c>
      <c r="C289" s="148">
        <v>23160</v>
      </c>
      <c r="D289" s="186">
        <v>0.20699999999999999</v>
      </c>
      <c r="G289" s="176"/>
      <c r="H289" s="176"/>
    </row>
    <row r="290" spans="1:8" ht="12.75" x14ac:dyDescent="0.2">
      <c r="A290" s="145" t="s">
        <v>289</v>
      </c>
      <c r="B290" s="148">
        <v>81875</v>
      </c>
      <c r="C290" s="148">
        <v>43652</v>
      </c>
      <c r="D290" s="186">
        <v>0.112</v>
      </c>
      <c r="G290" s="176"/>
      <c r="H290" s="176"/>
    </row>
    <row r="291" spans="1:8" ht="12.75" x14ac:dyDescent="0.2">
      <c r="A291" s="145" t="s">
        <v>290</v>
      </c>
      <c r="B291" s="148">
        <v>75776</v>
      </c>
      <c r="C291" s="148">
        <v>23433</v>
      </c>
      <c r="D291" s="186">
        <v>0.17199999999999999</v>
      </c>
      <c r="G291" s="176"/>
      <c r="H291" s="176"/>
    </row>
    <row r="292" spans="1:8" ht="12.75" x14ac:dyDescent="0.2">
      <c r="A292" s="145" t="s">
        <v>291</v>
      </c>
      <c r="B292" s="148">
        <v>84375</v>
      </c>
      <c r="C292" s="148">
        <v>32152</v>
      </c>
      <c r="D292" s="186">
        <v>0.08</v>
      </c>
      <c r="G292" s="176"/>
      <c r="H292" s="176"/>
    </row>
    <row r="293" spans="1:8" ht="12.75" x14ac:dyDescent="0.2">
      <c r="A293" s="145" t="s">
        <v>292</v>
      </c>
      <c r="B293" s="148">
        <v>54040</v>
      </c>
      <c r="C293" s="148">
        <v>26300</v>
      </c>
      <c r="D293" s="186">
        <v>0.217</v>
      </c>
      <c r="G293" s="176"/>
      <c r="H293" s="176"/>
    </row>
    <row r="294" spans="1:8" ht="12.75" x14ac:dyDescent="0.2">
      <c r="A294" s="145" t="s">
        <v>300</v>
      </c>
      <c r="B294" s="148">
        <v>101589</v>
      </c>
      <c r="C294" s="148">
        <v>35392</v>
      </c>
      <c r="D294" s="186">
        <v>0.05</v>
      </c>
      <c r="G294" s="176"/>
      <c r="H294" s="176"/>
    </row>
    <row r="295" spans="1:8" ht="12.75" x14ac:dyDescent="0.2">
      <c r="A295" s="145" t="s">
        <v>301</v>
      </c>
      <c r="B295" s="148">
        <v>55208</v>
      </c>
      <c r="C295" s="148">
        <v>29971</v>
      </c>
      <c r="D295" s="186">
        <v>0</v>
      </c>
      <c r="G295" s="176"/>
      <c r="H295" s="176"/>
    </row>
    <row r="296" spans="1:8" ht="12.75" x14ac:dyDescent="0.2">
      <c r="A296" s="145" t="s">
        <v>302</v>
      </c>
      <c r="B296" s="148">
        <v>60089</v>
      </c>
      <c r="C296" s="148">
        <v>31060</v>
      </c>
      <c r="D296" s="186">
        <v>0.23599999999999999</v>
      </c>
      <c r="G296" s="176"/>
      <c r="H296" s="176"/>
    </row>
    <row r="297" spans="1:8" ht="12.75" x14ac:dyDescent="0.2">
      <c r="A297" s="145" t="s">
        <v>303</v>
      </c>
      <c r="B297" s="148">
        <v>68125</v>
      </c>
      <c r="C297" s="148">
        <v>36055</v>
      </c>
      <c r="D297" s="186">
        <v>0.10299999999999999</v>
      </c>
      <c r="G297" s="176"/>
      <c r="H297" s="176"/>
    </row>
    <row r="298" spans="1:8" ht="12.75" x14ac:dyDescent="0.2">
      <c r="A298" s="145" t="s">
        <v>304</v>
      </c>
      <c r="B298" s="148">
        <v>40313</v>
      </c>
      <c r="C298" s="148">
        <v>23545</v>
      </c>
      <c r="D298" s="186">
        <v>0.217</v>
      </c>
      <c r="G298" s="176"/>
      <c r="H298" s="176"/>
    </row>
    <row r="299" spans="1:8" ht="12.75" x14ac:dyDescent="0.2">
      <c r="A299" s="145" t="s">
        <v>305</v>
      </c>
      <c r="B299" s="148">
        <v>63589</v>
      </c>
      <c r="C299" s="148">
        <v>25981</v>
      </c>
      <c r="D299" s="186">
        <v>0.19400000000000001</v>
      </c>
      <c r="G299" s="176"/>
      <c r="H299" s="176"/>
    </row>
    <row r="300" spans="1:8" ht="12.75" x14ac:dyDescent="0.2">
      <c r="A300" s="145" t="s">
        <v>306</v>
      </c>
      <c r="B300" s="148">
        <v>68958</v>
      </c>
      <c r="C300" s="148">
        <v>26515</v>
      </c>
      <c r="D300" s="186">
        <v>0.159</v>
      </c>
      <c r="G300" s="176"/>
      <c r="H300" s="176"/>
    </row>
    <row r="301" spans="1:8" ht="12.75" x14ac:dyDescent="0.2">
      <c r="A301" s="145" t="s">
        <v>307</v>
      </c>
      <c r="B301" s="148">
        <v>81667</v>
      </c>
      <c r="C301" s="148">
        <v>32240</v>
      </c>
      <c r="D301" s="186">
        <v>8.4000000000000005E-2</v>
      </c>
      <c r="G301" s="176"/>
      <c r="H301" s="176"/>
    </row>
    <row r="302" spans="1:8" ht="12.75" x14ac:dyDescent="0.2">
      <c r="A302" s="145" t="s">
        <v>308</v>
      </c>
      <c r="B302" s="148">
        <v>54661</v>
      </c>
      <c r="C302" s="148">
        <v>29746</v>
      </c>
      <c r="D302" s="186">
        <v>0.156</v>
      </c>
      <c r="G302" s="176"/>
      <c r="H302" s="176"/>
    </row>
    <row r="303" spans="1:8" ht="12.75" x14ac:dyDescent="0.2">
      <c r="A303" s="145" t="s">
        <v>309</v>
      </c>
      <c r="B303" s="148">
        <v>44500</v>
      </c>
      <c r="C303" s="148">
        <v>24219</v>
      </c>
      <c r="D303" s="186">
        <v>0.19400000000000001</v>
      </c>
      <c r="G303" s="176"/>
      <c r="H303" s="176"/>
    </row>
    <row r="304" spans="1:8" ht="12.75" x14ac:dyDescent="0.2">
      <c r="A304" s="145" t="s">
        <v>310</v>
      </c>
      <c r="B304" s="148">
        <v>35625</v>
      </c>
      <c r="C304" s="148">
        <v>19989</v>
      </c>
      <c r="D304" s="186">
        <v>0.372</v>
      </c>
      <c r="G304" s="176"/>
      <c r="H304" s="176"/>
    </row>
    <row r="305" spans="1:8" ht="12.75" x14ac:dyDescent="0.2">
      <c r="A305" s="145" t="s">
        <v>311</v>
      </c>
      <c r="B305" s="148">
        <v>54459</v>
      </c>
      <c r="C305" s="148">
        <v>24434</v>
      </c>
      <c r="D305" s="186">
        <v>0.20300000000000001</v>
      </c>
      <c r="G305" s="176"/>
      <c r="H305" s="176"/>
    </row>
    <row r="306" spans="1:8" ht="12.75" x14ac:dyDescent="0.2">
      <c r="A306" s="145" t="s">
        <v>312</v>
      </c>
      <c r="B306" s="148">
        <v>40417</v>
      </c>
      <c r="C306" s="148">
        <v>17189</v>
      </c>
      <c r="D306" s="186">
        <v>0.312</v>
      </c>
      <c r="G306" s="176"/>
      <c r="H306" s="176"/>
    </row>
    <row r="307" spans="1:8" ht="12.75" x14ac:dyDescent="0.2">
      <c r="A307" s="145" t="s">
        <v>313</v>
      </c>
      <c r="B307" s="148">
        <v>47143</v>
      </c>
      <c r="C307" s="148">
        <v>19739</v>
      </c>
      <c r="D307" s="186">
        <v>0.36399999999999999</v>
      </c>
      <c r="G307" s="176"/>
      <c r="H307" s="176"/>
    </row>
    <row r="308" spans="1:8" ht="12.75" x14ac:dyDescent="0.2">
      <c r="A308" s="145" t="s">
        <v>314</v>
      </c>
      <c r="B308" s="148">
        <v>55485</v>
      </c>
      <c r="C308" s="148">
        <v>24320</v>
      </c>
      <c r="D308" s="186">
        <v>0.25700000000000001</v>
      </c>
      <c r="G308" s="176"/>
      <c r="H308" s="176"/>
    </row>
    <row r="309" spans="1:8" ht="12.75" x14ac:dyDescent="0.2">
      <c r="A309" s="145" t="s">
        <v>315</v>
      </c>
      <c r="B309" s="148">
        <v>48333</v>
      </c>
      <c r="C309" s="148">
        <v>23334</v>
      </c>
      <c r="D309" s="186">
        <v>0.17899999999999999</v>
      </c>
      <c r="G309" s="176"/>
      <c r="H309" s="176"/>
    </row>
    <row r="310" spans="1:8" ht="12.75" x14ac:dyDescent="0.2">
      <c r="A310" s="145" t="s">
        <v>316</v>
      </c>
      <c r="B310" s="148">
        <v>51667</v>
      </c>
      <c r="C310" s="148">
        <v>28485</v>
      </c>
      <c r="D310" s="186">
        <v>0.14399999999999999</v>
      </c>
      <c r="G310" s="176"/>
      <c r="H310" s="176"/>
    </row>
    <row r="311" spans="1:8" ht="12.75" x14ac:dyDescent="0.2">
      <c r="A311" s="145" t="s">
        <v>318</v>
      </c>
      <c r="B311" s="148">
        <v>70409</v>
      </c>
      <c r="C311" s="148">
        <v>36460</v>
      </c>
      <c r="D311" s="186">
        <v>6.3E-2</v>
      </c>
      <c r="G311" s="176"/>
      <c r="H311" s="176"/>
    </row>
    <row r="312" spans="1:8" ht="12.75" x14ac:dyDescent="0.2">
      <c r="A312" s="145" t="s">
        <v>319</v>
      </c>
      <c r="B312" s="148">
        <v>121452</v>
      </c>
      <c r="C312" s="148">
        <v>52104</v>
      </c>
      <c r="D312" s="186">
        <v>4.8000000000000001E-2</v>
      </c>
      <c r="G312" s="176"/>
      <c r="H312" s="176"/>
    </row>
    <row r="313" spans="1:8" ht="12.75" x14ac:dyDescent="0.2">
      <c r="A313" s="145" t="s">
        <v>320</v>
      </c>
      <c r="B313" s="148">
        <v>70938</v>
      </c>
      <c r="C313" s="148">
        <v>29685</v>
      </c>
      <c r="D313" s="186">
        <v>0.254</v>
      </c>
      <c r="G313" s="176"/>
      <c r="H313" s="176"/>
    </row>
    <row r="314" spans="1:8" ht="12.75" x14ac:dyDescent="0.2">
      <c r="A314" s="145" t="s">
        <v>317</v>
      </c>
      <c r="B314" s="148">
        <v>57750</v>
      </c>
      <c r="C314" s="148">
        <v>22866</v>
      </c>
      <c r="D314" s="186">
        <v>0.308</v>
      </c>
      <c r="G314" s="176"/>
      <c r="H314" s="176"/>
    </row>
    <row r="315" spans="1:8" ht="12.75" x14ac:dyDescent="0.2">
      <c r="A315" s="145" t="s">
        <v>321</v>
      </c>
      <c r="B315" s="148">
        <v>89310</v>
      </c>
      <c r="C315" s="148">
        <v>33711</v>
      </c>
      <c r="D315" s="186">
        <v>3.3000000000000002E-2</v>
      </c>
      <c r="G315" s="176"/>
      <c r="H315" s="176"/>
    </row>
    <row r="316" spans="1:8" ht="12.75" x14ac:dyDescent="0.2">
      <c r="A316" s="145" t="s">
        <v>322</v>
      </c>
      <c r="B316" s="148">
        <v>90863</v>
      </c>
      <c r="C316" s="148">
        <v>36126</v>
      </c>
      <c r="D316" s="186">
        <v>0.11600000000000001</v>
      </c>
      <c r="G316" s="176"/>
      <c r="H316" s="176"/>
    </row>
    <row r="317" spans="1:8" ht="12.75" x14ac:dyDescent="0.2">
      <c r="A317" s="145" t="s">
        <v>323</v>
      </c>
      <c r="B317" s="148">
        <v>90214</v>
      </c>
      <c r="C317" s="148">
        <v>44433</v>
      </c>
      <c r="D317" s="186">
        <v>0.14499999999999999</v>
      </c>
      <c r="G317" s="176"/>
      <c r="H317" s="176"/>
    </row>
    <row r="318" spans="1:8" ht="12.75" x14ac:dyDescent="0.2">
      <c r="A318" s="145" t="s">
        <v>325</v>
      </c>
      <c r="B318" s="148">
        <v>62159</v>
      </c>
      <c r="C318" s="148">
        <v>26988</v>
      </c>
      <c r="D318" s="186">
        <v>0.248</v>
      </c>
      <c r="G318" s="176"/>
      <c r="H318" s="176"/>
    </row>
    <row r="319" spans="1:8" ht="12.75" x14ac:dyDescent="0.2">
      <c r="A319" s="145" t="s">
        <v>326</v>
      </c>
      <c r="B319" s="148">
        <v>77738</v>
      </c>
      <c r="C319" s="148">
        <v>30359</v>
      </c>
      <c r="D319" s="186">
        <v>0.14599999999999999</v>
      </c>
      <c r="G319" s="176"/>
      <c r="H319" s="176"/>
    </row>
    <row r="320" spans="1:8" ht="12.75" x14ac:dyDescent="0.2">
      <c r="A320" s="145" t="s">
        <v>327</v>
      </c>
      <c r="B320" s="148">
        <v>74097</v>
      </c>
      <c r="C320" s="148">
        <v>29120</v>
      </c>
      <c r="D320" s="186">
        <v>8.8999999999999996E-2</v>
      </c>
      <c r="G320" s="176"/>
      <c r="H320" s="176"/>
    </row>
    <row r="321" spans="1:8" ht="12.75" x14ac:dyDescent="0.2">
      <c r="A321" s="145" t="s">
        <v>329</v>
      </c>
      <c r="B321" s="148">
        <v>68839</v>
      </c>
      <c r="C321" s="148">
        <v>27348</v>
      </c>
      <c r="D321" s="186">
        <v>0.109</v>
      </c>
      <c r="G321" s="176"/>
      <c r="H321" s="176"/>
    </row>
    <row r="322" spans="1:8" ht="12.75" x14ac:dyDescent="0.2">
      <c r="A322" s="145" t="s">
        <v>324</v>
      </c>
      <c r="B322" s="148">
        <v>56423</v>
      </c>
      <c r="C322" s="148">
        <v>24084</v>
      </c>
      <c r="D322" s="186">
        <v>0.17399999999999999</v>
      </c>
      <c r="G322" s="176"/>
      <c r="H322" s="176"/>
    </row>
    <row r="323" spans="1:8" ht="12.75" x14ac:dyDescent="0.2">
      <c r="A323" s="145" t="s">
        <v>328</v>
      </c>
      <c r="B323" s="148">
        <v>48391</v>
      </c>
      <c r="C323" s="148">
        <v>20300</v>
      </c>
      <c r="D323" s="186">
        <v>0.28199999999999997</v>
      </c>
      <c r="G323" s="176"/>
      <c r="H323" s="176"/>
    </row>
    <row r="324" spans="1:8" ht="12.75" x14ac:dyDescent="0.2">
      <c r="A324" s="145" t="s">
        <v>330</v>
      </c>
      <c r="B324" s="148">
        <v>63750</v>
      </c>
      <c r="C324" s="148">
        <v>26871</v>
      </c>
      <c r="D324" s="186">
        <v>7.3999999999999996E-2</v>
      </c>
      <c r="G324" s="176"/>
      <c r="H324" s="176"/>
    </row>
    <row r="325" spans="1:8" ht="12.75" x14ac:dyDescent="0.2">
      <c r="A325" s="145" t="s">
        <v>331</v>
      </c>
      <c r="B325" s="148">
        <v>162308</v>
      </c>
      <c r="C325" s="148">
        <v>51612</v>
      </c>
      <c r="D325" s="186">
        <v>1.4999999999999999E-2</v>
      </c>
      <c r="G325" s="176"/>
      <c r="H325" s="176"/>
    </row>
    <row r="326" spans="1:8" ht="12.75" x14ac:dyDescent="0.2">
      <c r="A326" s="145" t="s">
        <v>332</v>
      </c>
      <c r="B326" s="148">
        <v>70000</v>
      </c>
      <c r="C326" s="148">
        <v>31185</v>
      </c>
      <c r="D326" s="186">
        <v>0.32200000000000001</v>
      </c>
      <c r="G326" s="176"/>
      <c r="H326" s="176"/>
    </row>
    <row r="327" spans="1:8" ht="12.75" x14ac:dyDescent="0.2">
      <c r="A327" s="145" t="s">
        <v>333</v>
      </c>
      <c r="B327" s="148">
        <v>129635</v>
      </c>
      <c r="C327" s="148">
        <v>47222</v>
      </c>
      <c r="D327" s="186">
        <v>6.0999999999999999E-2</v>
      </c>
      <c r="G327" s="176"/>
      <c r="H327" s="176"/>
    </row>
    <row r="328" spans="1:8" ht="12.75" x14ac:dyDescent="0.2">
      <c r="A328" s="145" t="s">
        <v>335</v>
      </c>
      <c r="B328" s="148">
        <v>193523</v>
      </c>
      <c r="C328" s="148">
        <v>129753</v>
      </c>
      <c r="D328" s="186">
        <v>7.0000000000000001E-3</v>
      </c>
      <c r="G328" s="176"/>
      <c r="H328" s="176"/>
    </row>
    <row r="329" spans="1:8" ht="12.75" x14ac:dyDescent="0.2">
      <c r="A329" s="145" t="s">
        <v>337</v>
      </c>
      <c r="B329" s="148">
        <v>81784</v>
      </c>
      <c r="C329" s="148">
        <v>36915</v>
      </c>
      <c r="D329" s="186">
        <v>0.14699999999999999</v>
      </c>
      <c r="G329" s="176"/>
      <c r="H329" s="176"/>
    </row>
    <row r="330" spans="1:8" ht="12.75" x14ac:dyDescent="0.2">
      <c r="A330" s="145" t="s">
        <v>334</v>
      </c>
      <c r="B330" s="148">
        <v>52750</v>
      </c>
      <c r="C330" s="148">
        <v>18746</v>
      </c>
      <c r="D330" s="186">
        <v>0.126</v>
      </c>
      <c r="G330" s="176"/>
      <c r="H330" s="176"/>
    </row>
    <row r="331" spans="1:8" ht="12.75" x14ac:dyDescent="0.2">
      <c r="A331" s="145" t="s">
        <v>336</v>
      </c>
      <c r="B331" s="148">
        <v>97759</v>
      </c>
      <c r="C331" s="148">
        <v>38416</v>
      </c>
      <c r="D331" s="186">
        <v>5.1999999999999998E-2</v>
      </c>
      <c r="G331" s="176"/>
      <c r="H331" s="176"/>
    </row>
    <row r="332" spans="1:8" ht="12.75" x14ac:dyDescent="0.2">
      <c r="A332" s="145" t="s">
        <v>338</v>
      </c>
      <c r="B332" s="148">
        <v>42188</v>
      </c>
      <c r="C332" s="148">
        <v>25016</v>
      </c>
      <c r="D332" s="186">
        <v>0.30099999999999999</v>
      </c>
      <c r="G332" s="176"/>
      <c r="H332" s="176"/>
    </row>
    <row r="333" spans="1:8" ht="12.75" x14ac:dyDescent="0.2">
      <c r="A333" s="145" t="s">
        <v>339</v>
      </c>
      <c r="B333" s="148">
        <v>55556</v>
      </c>
      <c r="C333" s="148">
        <v>23477</v>
      </c>
      <c r="D333" s="186">
        <v>0.19</v>
      </c>
      <c r="G333" s="176"/>
      <c r="H333" s="176"/>
    </row>
    <row r="334" spans="1:8" ht="12.75" x14ac:dyDescent="0.2">
      <c r="A334" s="145" t="s">
        <v>340</v>
      </c>
      <c r="B334" s="148">
        <v>43306</v>
      </c>
      <c r="C334" s="148">
        <v>25250</v>
      </c>
      <c r="D334" s="186">
        <v>0.33600000000000002</v>
      </c>
      <c r="G334" s="176"/>
      <c r="H334" s="176"/>
    </row>
    <row r="335" spans="1:8" ht="12.75" x14ac:dyDescent="0.2">
      <c r="A335" s="145" t="s">
        <v>341</v>
      </c>
      <c r="B335" s="148">
        <v>94688</v>
      </c>
      <c r="C335" s="148">
        <v>41522</v>
      </c>
      <c r="D335" s="186">
        <v>5.8000000000000003E-2</v>
      </c>
      <c r="G335" s="176"/>
      <c r="H335" s="176"/>
    </row>
    <row r="336" spans="1:8" ht="12.75" x14ac:dyDescent="0.2">
      <c r="A336" s="145" t="s">
        <v>342</v>
      </c>
      <c r="B336" s="148">
        <v>40000</v>
      </c>
      <c r="C336" s="148">
        <v>29349</v>
      </c>
      <c r="D336" s="186">
        <v>0.16300000000000001</v>
      </c>
      <c r="G336" s="176"/>
      <c r="H336" s="176"/>
    </row>
    <row r="337" spans="1:8" ht="12.75" x14ac:dyDescent="0.2">
      <c r="A337" s="145" t="s">
        <v>343</v>
      </c>
      <c r="B337" s="148">
        <v>48917</v>
      </c>
      <c r="C337" s="148">
        <v>18180</v>
      </c>
      <c r="D337" s="186">
        <v>0.23400000000000001</v>
      </c>
      <c r="G337" s="176"/>
      <c r="H337" s="176"/>
    </row>
    <row r="338" spans="1:8" ht="12.75" x14ac:dyDescent="0.2">
      <c r="A338" s="145" t="s">
        <v>344</v>
      </c>
      <c r="B338" s="148">
        <v>59021</v>
      </c>
      <c r="C338" s="148">
        <v>25896</v>
      </c>
      <c r="D338" s="186">
        <v>0.252</v>
      </c>
      <c r="G338" s="176"/>
      <c r="H338" s="176"/>
    </row>
    <row r="339" spans="1:8" ht="12.75" x14ac:dyDescent="0.2">
      <c r="A339" s="145" t="s">
        <v>345</v>
      </c>
      <c r="B339" s="148">
        <v>68333</v>
      </c>
      <c r="C339" s="148">
        <v>28561</v>
      </c>
      <c r="D339" s="186">
        <v>7.9000000000000001E-2</v>
      </c>
      <c r="G339" s="176"/>
      <c r="H339" s="176"/>
    </row>
    <row r="340" spans="1:8" ht="12.75" x14ac:dyDescent="0.2">
      <c r="A340" s="145" t="s">
        <v>346</v>
      </c>
      <c r="B340" s="148">
        <v>67273</v>
      </c>
      <c r="C340" s="148">
        <v>23619</v>
      </c>
      <c r="D340" s="186">
        <v>0.26100000000000001</v>
      </c>
      <c r="G340" s="176"/>
      <c r="H340" s="176"/>
    </row>
    <row r="341" spans="1:8" ht="12.75" x14ac:dyDescent="0.2">
      <c r="A341" s="145" t="s">
        <v>347</v>
      </c>
      <c r="B341" s="148">
        <v>64474</v>
      </c>
      <c r="C341" s="148">
        <v>23921</v>
      </c>
      <c r="D341" s="186">
        <v>0.23499999999999999</v>
      </c>
      <c r="G341" s="176"/>
      <c r="H341" s="176"/>
    </row>
    <row r="342" spans="1:8" ht="12.75" x14ac:dyDescent="0.2">
      <c r="A342" s="145" t="s">
        <v>348</v>
      </c>
      <c r="B342" s="148">
        <v>110227</v>
      </c>
      <c r="C342" s="148">
        <v>46752</v>
      </c>
      <c r="D342" s="186">
        <v>7.0000000000000001E-3</v>
      </c>
      <c r="G342" s="176"/>
      <c r="H342" s="176"/>
    </row>
    <row r="343" spans="1:8" ht="12.75" x14ac:dyDescent="0.2">
      <c r="A343" s="145" t="s">
        <v>349</v>
      </c>
      <c r="B343" s="148">
        <v>63472</v>
      </c>
      <c r="C343" s="148">
        <v>20769</v>
      </c>
      <c r="D343" s="186">
        <v>0.23</v>
      </c>
      <c r="G343" s="176"/>
      <c r="H343" s="176"/>
    </row>
    <row r="344" spans="1:8" ht="12.75" x14ac:dyDescent="0.2">
      <c r="A344" s="145" t="s">
        <v>350</v>
      </c>
      <c r="B344" s="148">
        <v>80875</v>
      </c>
      <c r="C344" s="148">
        <v>28672</v>
      </c>
      <c r="D344" s="186">
        <v>0.13300000000000001</v>
      </c>
      <c r="G344" s="176"/>
      <c r="H344" s="176"/>
    </row>
    <row r="345" spans="1:8" ht="12.75" x14ac:dyDescent="0.2">
      <c r="A345" s="145" t="s">
        <v>351</v>
      </c>
      <c r="B345" s="148">
        <v>56617</v>
      </c>
      <c r="C345" s="148">
        <v>23481</v>
      </c>
      <c r="D345" s="186">
        <v>0.214</v>
      </c>
      <c r="G345" s="176"/>
      <c r="H345" s="176"/>
    </row>
    <row r="346" spans="1:8" ht="12.75" x14ac:dyDescent="0.2">
      <c r="A346" s="145" t="s">
        <v>352</v>
      </c>
      <c r="B346" s="148">
        <v>36917</v>
      </c>
      <c r="C346" s="148">
        <v>17210</v>
      </c>
      <c r="D346" s="186">
        <v>0.43</v>
      </c>
      <c r="G346" s="176"/>
      <c r="H346" s="176"/>
    </row>
    <row r="347" spans="1:8" ht="12.75" x14ac:dyDescent="0.2">
      <c r="A347" s="145" t="s">
        <v>353</v>
      </c>
      <c r="B347" s="148">
        <v>128036</v>
      </c>
      <c r="C347" s="148">
        <v>70474</v>
      </c>
      <c r="D347" s="186">
        <v>4.7E-2</v>
      </c>
      <c r="G347" s="176"/>
      <c r="H347" s="176"/>
    </row>
    <row r="348" spans="1:8" ht="12.75" x14ac:dyDescent="0.2">
      <c r="A348" s="145" t="s">
        <v>354</v>
      </c>
      <c r="B348" s="148">
        <v>83281</v>
      </c>
      <c r="C348" s="148">
        <v>28808</v>
      </c>
      <c r="D348" s="186">
        <v>0.14799999999999999</v>
      </c>
      <c r="G348" s="176"/>
      <c r="H348" s="176"/>
    </row>
    <row r="349" spans="1:8" ht="12.75" x14ac:dyDescent="0.2">
      <c r="A349" s="145" t="s">
        <v>355</v>
      </c>
      <c r="B349" s="148">
        <v>63173</v>
      </c>
      <c r="C349" s="148">
        <v>24215</v>
      </c>
      <c r="D349" s="186">
        <v>0.115</v>
      </c>
      <c r="G349" s="176"/>
      <c r="H349" s="176"/>
    </row>
    <row r="350" spans="1:8" ht="12.75" x14ac:dyDescent="0.2">
      <c r="A350" s="145" t="s">
        <v>356</v>
      </c>
      <c r="B350" s="148">
        <v>48750</v>
      </c>
      <c r="C350" s="148">
        <v>24894</v>
      </c>
      <c r="D350" s="186">
        <v>0.161</v>
      </c>
      <c r="G350" s="176"/>
      <c r="H350" s="176"/>
    </row>
    <row r="351" spans="1:8" ht="12.75" x14ac:dyDescent="0.2">
      <c r="A351" s="145" t="s">
        <v>357</v>
      </c>
      <c r="B351" s="148">
        <v>102071</v>
      </c>
      <c r="C351" s="148">
        <v>44027</v>
      </c>
      <c r="D351" s="186">
        <v>6.5000000000000002E-2</v>
      </c>
      <c r="G351" s="176"/>
      <c r="H351" s="176"/>
    </row>
    <row r="352" spans="1:8" ht="12.75" x14ac:dyDescent="0.2">
      <c r="A352" s="145" t="s">
        <v>358</v>
      </c>
      <c r="B352" s="148">
        <v>77924</v>
      </c>
      <c r="C352" s="148">
        <v>29330</v>
      </c>
      <c r="D352" s="186">
        <v>0.124</v>
      </c>
      <c r="G352" s="176"/>
      <c r="H352" s="176"/>
    </row>
    <row r="353" spans="1:8" ht="12.75" x14ac:dyDescent="0.2">
      <c r="A353" s="145" t="s">
        <v>359</v>
      </c>
      <c r="B353" s="148">
        <v>80035</v>
      </c>
      <c r="C353" s="148">
        <v>28586</v>
      </c>
      <c r="D353" s="186">
        <v>3.2000000000000001E-2</v>
      </c>
      <c r="G353" s="176"/>
      <c r="H353" s="176"/>
    </row>
    <row r="354" spans="1:8" ht="12.75" x14ac:dyDescent="0.2">
      <c r="A354" s="145" t="s">
        <v>360</v>
      </c>
      <c r="B354" s="148">
        <v>49800</v>
      </c>
      <c r="C354" s="148">
        <v>23826</v>
      </c>
      <c r="D354" s="186">
        <v>0.28399999999999997</v>
      </c>
      <c r="G354" s="176"/>
      <c r="H354" s="176"/>
    </row>
    <row r="355" spans="1:8" ht="12.75" x14ac:dyDescent="0.2">
      <c r="A355" s="145" t="s">
        <v>361</v>
      </c>
      <c r="B355" s="148">
        <v>50000</v>
      </c>
      <c r="C355" s="148">
        <v>20544</v>
      </c>
      <c r="D355" s="186">
        <v>0.25700000000000001</v>
      </c>
      <c r="G355" s="176"/>
      <c r="H355" s="176"/>
    </row>
    <row r="356" spans="1:8" ht="12.75" x14ac:dyDescent="0.2">
      <c r="A356" s="145" t="s">
        <v>362</v>
      </c>
      <c r="B356" s="148">
        <v>61875</v>
      </c>
      <c r="C356" s="148">
        <v>25028</v>
      </c>
      <c r="D356" s="186">
        <v>8.3000000000000004E-2</v>
      </c>
      <c r="G356" s="176"/>
      <c r="H356" s="176"/>
    </row>
    <row r="357" spans="1:8" ht="12.75" x14ac:dyDescent="0.2">
      <c r="A357" s="145" t="s">
        <v>363</v>
      </c>
      <c r="B357" s="148">
        <v>81577</v>
      </c>
      <c r="C357" s="148">
        <v>41102</v>
      </c>
      <c r="D357" s="186">
        <v>0.127</v>
      </c>
      <c r="G357" s="176"/>
      <c r="H357" s="176"/>
    </row>
    <row r="358" spans="1:8" ht="12.75" x14ac:dyDescent="0.2">
      <c r="A358" s="145" t="s">
        <v>364</v>
      </c>
      <c r="B358" s="148">
        <v>33438</v>
      </c>
      <c r="C358" s="148">
        <v>12751</v>
      </c>
      <c r="D358" s="186">
        <v>0.438</v>
      </c>
      <c r="G358" s="176"/>
      <c r="H358" s="176"/>
    </row>
    <row r="359" spans="1:8" ht="12.75" x14ac:dyDescent="0.2">
      <c r="A359" s="145" t="s">
        <v>365</v>
      </c>
      <c r="B359" s="148">
        <v>41250</v>
      </c>
      <c r="C359" s="148">
        <v>18396</v>
      </c>
      <c r="D359" s="186">
        <v>0.372</v>
      </c>
      <c r="G359" s="176"/>
      <c r="H359" s="176"/>
    </row>
    <row r="360" spans="1:8" ht="12.75" x14ac:dyDescent="0.2">
      <c r="A360" s="145" t="s">
        <v>366</v>
      </c>
      <c r="B360" s="148">
        <v>166250</v>
      </c>
      <c r="C360" s="148">
        <v>59830</v>
      </c>
      <c r="D360" s="186">
        <v>5.7000000000000002E-2</v>
      </c>
      <c r="G360" s="176"/>
      <c r="H360" s="176"/>
    </row>
    <row r="361" spans="1:8" ht="12.75" x14ac:dyDescent="0.2">
      <c r="A361" s="145" t="s">
        <v>367</v>
      </c>
      <c r="B361" s="148">
        <v>76413</v>
      </c>
      <c r="C361" s="148">
        <v>37893</v>
      </c>
      <c r="D361" s="186">
        <v>4.8000000000000001E-2</v>
      </c>
      <c r="G361" s="176"/>
      <c r="H361" s="176"/>
    </row>
    <row r="362" spans="1:8" ht="12.75" x14ac:dyDescent="0.2">
      <c r="A362" s="145" t="s">
        <v>368</v>
      </c>
      <c r="B362" s="148">
        <v>47256</v>
      </c>
      <c r="C362" s="148">
        <v>22503</v>
      </c>
      <c r="D362" s="186">
        <v>0.25600000000000001</v>
      </c>
      <c r="G362" s="176"/>
      <c r="H362" s="176"/>
    </row>
    <row r="363" spans="1:8" ht="12.75" x14ac:dyDescent="0.2">
      <c r="A363" s="145" t="s">
        <v>369</v>
      </c>
      <c r="B363" s="148">
        <v>42250</v>
      </c>
      <c r="C363" s="148">
        <v>17962</v>
      </c>
      <c r="D363" s="186">
        <v>0.25800000000000001</v>
      </c>
      <c r="G363" s="176"/>
      <c r="H363" s="176"/>
    </row>
    <row r="364" spans="1:8" ht="12.75" x14ac:dyDescent="0.2">
      <c r="A364" s="145" t="s">
        <v>370</v>
      </c>
      <c r="B364" s="148">
        <v>86389</v>
      </c>
      <c r="C364" s="148">
        <v>41787</v>
      </c>
      <c r="D364" s="186">
        <v>0.17399999999999999</v>
      </c>
      <c r="G364" s="176"/>
      <c r="H364" s="176"/>
    </row>
    <row r="365" spans="1:8" ht="12.75" x14ac:dyDescent="0.2">
      <c r="A365" s="145" t="s">
        <v>371</v>
      </c>
      <c r="B365" s="148">
        <v>59318</v>
      </c>
      <c r="C365" s="148">
        <v>28667</v>
      </c>
      <c r="D365" s="186">
        <v>0.17799999999999999</v>
      </c>
      <c r="G365" s="176"/>
      <c r="H365" s="176"/>
    </row>
    <row r="366" spans="1:8" ht="12.75" x14ac:dyDescent="0.2">
      <c r="A366" s="145" t="s">
        <v>466</v>
      </c>
      <c r="B366" s="148">
        <v>35750</v>
      </c>
      <c r="C366" s="148">
        <v>17598</v>
      </c>
      <c r="D366" s="186">
        <v>0.42299999999999999</v>
      </c>
      <c r="G366" s="176"/>
      <c r="H366" s="176"/>
    </row>
    <row r="367" spans="1:8" ht="12.75" x14ac:dyDescent="0.2">
      <c r="A367" s="145" t="s">
        <v>372</v>
      </c>
      <c r="B367" s="148">
        <v>55349</v>
      </c>
      <c r="C367" s="148">
        <v>25799</v>
      </c>
      <c r="D367" s="186">
        <v>0.20100000000000001</v>
      </c>
      <c r="G367" s="176"/>
      <c r="H367" s="176"/>
    </row>
    <row r="368" spans="1:8" ht="12.75" x14ac:dyDescent="0.2">
      <c r="A368" s="145" t="s">
        <v>373</v>
      </c>
      <c r="B368" s="148">
        <v>145188</v>
      </c>
      <c r="C368" s="148">
        <v>54382</v>
      </c>
      <c r="D368" s="186">
        <v>7.2999999999999995E-2</v>
      </c>
      <c r="G368" s="176"/>
      <c r="H368" s="176"/>
    </row>
    <row r="369" spans="1:8" ht="12.75" x14ac:dyDescent="0.2">
      <c r="A369" s="145" t="s">
        <v>374</v>
      </c>
      <c r="B369" s="148">
        <v>58750</v>
      </c>
      <c r="C369" s="148">
        <v>22710</v>
      </c>
      <c r="D369" s="186">
        <v>0.10199999999999999</v>
      </c>
      <c r="G369" s="176"/>
      <c r="H369" s="176"/>
    </row>
    <row r="370" spans="1:8" ht="12.75" x14ac:dyDescent="0.2">
      <c r="A370" s="145" t="s">
        <v>375</v>
      </c>
      <c r="B370" s="148">
        <v>67986</v>
      </c>
      <c r="C370" s="148">
        <v>25315</v>
      </c>
      <c r="D370" s="186">
        <v>0.19800000000000001</v>
      </c>
      <c r="G370" s="176"/>
      <c r="H370" s="176"/>
    </row>
    <row r="371" spans="1:8" ht="12.75" x14ac:dyDescent="0.2">
      <c r="A371" s="145" t="s">
        <v>377</v>
      </c>
      <c r="B371" s="148">
        <v>74306</v>
      </c>
      <c r="C371" s="148">
        <v>26124</v>
      </c>
      <c r="D371" s="186">
        <v>0.104</v>
      </c>
      <c r="G371" s="176"/>
      <c r="H371" s="176"/>
    </row>
    <row r="372" spans="1:8" ht="12.75" x14ac:dyDescent="0.2">
      <c r="A372" s="145" t="s">
        <v>378</v>
      </c>
      <c r="B372" s="148">
        <v>60500</v>
      </c>
      <c r="C372" s="148">
        <v>25536</v>
      </c>
      <c r="D372" s="186">
        <v>0.14199999999999999</v>
      </c>
      <c r="G372" s="176"/>
      <c r="H372" s="176"/>
    </row>
    <row r="373" spans="1:8" ht="12.75" x14ac:dyDescent="0.2">
      <c r="A373" s="145" t="s">
        <v>379</v>
      </c>
      <c r="B373" s="148">
        <v>61250</v>
      </c>
      <c r="C373" s="148">
        <v>25003</v>
      </c>
      <c r="D373" s="186">
        <v>0.26500000000000001</v>
      </c>
      <c r="G373" s="176"/>
      <c r="H373" s="176"/>
    </row>
    <row r="374" spans="1:8" ht="12.75" x14ac:dyDescent="0.2">
      <c r="A374" s="145" t="s">
        <v>380</v>
      </c>
      <c r="B374" s="148">
        <v>40000</v>
      </c>
      <c r="C374" s="148">
        <v>24503</v>
      </c>
      <c r="D374" s="186">
        <v>0.318</v>
      </c>
      <c r="G374" s="176"/>
      <c r="H374" s="176"/>
    </row>
    <row r="375" spans="1:8" ht="12.75" x14ac:dyDescent="0.2">
      <c r="A375" s="145" t="s">
        <v>381</v>
      </c>
      <c r="B375" s="148">
        <v>40423</v>
      </c>
      <c r="C375" s="148">
        <v>20228</v>
      </c>
      <c r="D375" s="186">
        <v>0.252</v>
      </c>
      <c r="G375" s="176"/>
      <c r="H375" s="176"/>
    </row>
    <row r="376" spans="1:8" ht="12.75" x14ac:dyDescent="0.2">
      <c r="A376" s="145" t="s">
        <v>382</v>
      </c>
      <c r="B376" s="148">
        <v>37240</v>
      </c>
      <c r="C376" s="148">
        <v>20343</v>
      </c>
      <c r="D376" s="186">
        <v>0.4</v>
      </c>
      <c r="G376" s="176"/>
      <c r="H376" s="176"/>
    </row>
    <row r="377" spans="1:8" ht="12.75" x14ac:dyDescent="0.2">
      <c r="A377" s="145" t="s">
        <v>383</v>
      </c>
      <c r="B377" s="148">
        <v>68503</v>
      </c>
      <c r="C377" s="148">
        <v>21875</v>
      </c>
      <c r="D377" s="186">
        <v>0.185</v>
      </c>
      <c r="G377" s="176"/>
      <c r="H377" s="176"/>
    </row>
    <row r="378" spans="1:8" ht="12.75" x14ac:dyDescent="0.2">
      <c r="A378" s="145" t="s">
        <v>384</v>
      </c>
      <c r="B378" s="148">
        <v>62582</v>
      </c>
      <c r="C378" s="148">
        <v>28186</v>
      </c>
      <c r="D378" s="186">
        <v>0.154</v>
      </c>
      <c r="G378" s="176"/>
      <c r="H378" s="176"/>
    </row>
    <row r="379" spans="1:8" ht="12.75" x14ac:dyDescent="0.2">
      <c r="A379" s="145" t="s">
        <v>385</v>
      </c>
      <c r="B379" s="148">
        <v>47353</v>
      </c>
      <c r="C379" s="148">
        <v>26276</v>
      </c>
      <c r="D379" s="186">
        <v>0.124</v>
      </c>
      <c r="G379" s="176"/>
      <c r="H379" s="176"/>
    </row>
    <row r="380" spans="1:8" ht="12.75" x14ac:dyDescent="0.2">
      <c r="A380" s="145" t="s">
        <v>386</v>
      </c>
      <c r="B380" s="148">
        <v>55142</v>
      </c>
      <c r="C380" s="148">
        <v>22905</v>
      </c>
      <c r="D380" s="186">
        <v>0.18099999999999999</v>
      </c>
      <c r="G380" s="176"/>
      <c r="H380" s="176"/>
    </row>
    <row r="381" spans="1:8" ht="12.75" x14ac:dyDescent="0.2">
      <c r="A381" s="145" t="s">
        <v>387</v>
      </c>
      <c r="B381" s="148">
        <v>171447</v>
      </c>
      <c r="C381" s="148">
        <v>73130</v>
      </c>
      <c r="D381" s="186">
        <v>2.4E-2</v>
      </c>
      <c r="G381" s="176"/>
      <c r="H381" s="176"/>
    </row>
    <row r="382" spans="1:8" ht="12.75" x14ac:dyDescent="0.2">
      <c r="A382" s="145" t="s">
        <v>388</v>
      </c>
      <c r="B382" s="148">
        <v>39583</v>
      </c>
      <c r="C382" s="148">
        <v>25082</v>
      </c>
      <c r="D382" s="186">
        <v>0.129</v>
      </c>
      <c r="G382" s="176"/>
      <c r="H382" s="176"/>
    </row>
    <row r="383" spans="1:8" ht="12.75" x14ac:dyDescent="0.2">
      <c r="A383" s="145" t="s">
        <v>389</v>
      </c>
      <c r="B383" s="148">
        <v>95469</v>
      </c>
      <c r="C383" s="148">
        <v>26499</v>
      </c>
      <c r="D383" s="186">
        <v>0.19700000000000001</v>
      </c>
      <c r="G383" s="176"/>
      <c r="H383" s="176"/>
    </row>
    <row r="384" spans="1:8" ht="12.75" x14ac:dyDescent="0.2">
      <c r="A384" s="145" t="s">
        <v>390</v>
      </c>
      <c r="B384" s="148">
        <v>43311</v>
      </c>
      <c r="C384" s="148">
        <v>18158</v>
      </c>
      <c r="D384" s="186">
        <v>0.34799999999999998</v>
      </c>
      <c r="G384" s="176"/>
      <c r="H384" s="176"/>
    </row>
    <row r="385" spans="1:8" ht="12.75" x14ac:dyDescent="0.2">
      <c r="A385" s="145" t="s">
        <v>391</v>
      </c>
      <c r="B385" s="148">
        <v>81849</v>
      </c>
      <c r="C385" s="148">
        <v>33549</v>
      </c>
      <c r="D385" s="186">
        <v>0.11799999999999999</v>
      </c>
      <c r="G385" s="176"/>
      <c r="H385" s="176"/>
    </row>
    <row r="386" spans="1:8" ht="12.75" x14ac:dyDescent="0.2">
      <c r="A386" s="145" t="s">
        <v>392</v>
      </c>
      <c r="B386" s="148">
        <v>31563</v>
      </c>
      <c r="C386" s="148">
        <v>17222</v>
      </c>
      <c r="D386" s="186">
        <v>0.434</v>
      </c>
      <c r="G386" s="176"/>
      <c r="H386" s="176"/>
    </row>
    <row r="387" spans="1:8" ht="12.75" x14ac:dyDescent="0.2">
      <c r="A387" s="145" t="s">
        <v>393</v>
      </c>
      <c r="B387" s="148">
        <v>80881</v>
      </c>
      <c r="C387" s="148">
        <v>32933</v>
      </c>
      <c r="D387" s="186">
        <v>7.8E-2</v>
      </c>
      <c r="G387" s="176"/>
      <c r="H387" s="176"/>
    </row>
    <row r="388" spans="1:8" ht="12.75" x14ac:dyDescent="0.2">
      <c r="A388" s="145" t="s">
        <v>394</v>
      </c>
      <c r="B388" s="148">
        <v>47983</v>
      </c>
      <c r="C388" s="148">
        <v>22420</v>
      </c>
      <c r="D388" s="186">
        <v>0.33500000000000002</v>
      </c>
      <c r="G388" s="176"/>
      <c r="H388" s="176"/>
    </row>
    <row r="389" spans="1:8" ht="12.75" x14ac:dyDescent="0.2">
      <c r="A389" s="145" t="s">
        <v>395</v>
      </c>
      <c r="B389" s="148">
        <v>46912</v>
      </c>
      <c r="C389" s="148">
        <v>24486</v>
      </c>
      <c r="D389" s="186">
        <v>0.23799999999999999</v>
      </c>
      <c r="G389" s="176"/>
      <c r="H389" s="176"/>
    </row>
    <row r="390" spans="1:8" ht="12.75" x14ac:dyDescent="0.2">
      <c r="A390" s="145" t="s">
        <v>396</v>
      </c>
      <c r="B390" s="148">
        <v>58333</v>
      </c>
      <c r="C390" s="148">
        <v>23642</v>
      </c>
      <c r="D390" s="186">
        <v>0.248</v>
      </c>
      <c r="G390" s="176"/>
      <c r="H390" s="176"/>
    </row>
    <row r="391" spans="1:8" ht="12.75" x14ac:dyDescent="0.2">
      <c r="A391" s="145" t="s">
        <v>397</v>
      </c>
      <c r="B391" s="148">
        <v>53288</v>
      </c>
      <c r="C391" s="148">
        <v>24156</v>
      </c>
      <c r="D391" s="186">
        <v>0.217</v>
      </c>
      <c r="G391" s="176"/>
      <c r="H391" s="176"/>
    </row>
    <row r="392" spans="1:8" ht="12.75" x14ac:dyDescent="0.2">
      <c r="A392" s="145" t="s">
        <v>398</v>
      </c>
      <c r="B392" s="148">
        <v>70638</v>
      </c>
      <c r="C392" s="148">
        <v>23912</v>
      </c>
      <c r="D392" s="186">
        <v>0.17699999999999999</v>
      </c>
      <c r="G392" s="176"/>
      <c r="H392" s="176"/>
    </row>
    <row r="393" spans="1:8" ht="12.75" x14ac:dyDescent="0.2">
      <c r="A393" s="145" t="s">
        <v>399</v>
      </c>
      <c r="B393" s="148">
        <v>56875</v>
      </c>
      <c r="C393" s="148">
        <v>21210</v>
      </c>
      <c r="D393" s="186">
        <v>0.13400000000000001</v>
      </c>
      <c r="G393" s="176"/>
      <c r="H393" s="176"/>
    </row>
    <row r="394" spans="1:8" ht="12.75" x14ac:dyDescent="0.2">
      <c r="A394" s="145" t="s">
        <v>400</v>
      </c>
      <c r="B394" s="148">
        <v>70291</v>
      </c>
      <c r="C394" s="148">
        <v>27213</v>
      </c>
      <c r="D394" s="186">
        <v>0.19600000000000001</v>
      </c>
      <c r="G394" s="176"/>
      <c r="H394" s="176"/>
    </row>
    <row r="395" spans="1:8" ht="12.75" x14ac:dyDescent="0.2">
      <c r="A395" s="145" t="s">
        <v>402</v>
      </c>
      <c r="B395" s="148">
        <v>113926</v>
      </c>
      <c r="C395" s="148">
        <v>42724</v>
      </c>
      <c r="D395" s="186">
        <v>3.4000000000000002E-2</v>
      </c>
      <c r="G395" s="176"/>
      <c r="H395" s="176"/>
    </row>
    <row r="396" spans="1:8" ht="12.75" x14ac:dyDescent="0.2">
      <c r="A396" s="145" t="s">
        <v>401</v>
      </c>
      <c r="B396" s="148">
        <v>58976</v>
      </c>
      <c r="C396" s="148">
        <v>26110</v>
      </c>
      <c r="D396" s="186">
        <v>0.21299999999999999</v>
      </c>
      <c r="G396" s="176"/>
      <c r="H396" s="176"/>
    </row>
    <row r="397" spans="1:8" ht="12.75" x14ac:dyDescent="0.2">
      <c r="A397" s="145" t="s">
        <v>376</v>
      </c>
      <c r="B397" s="148">
        <v>64063</v>
      </c>
      <c r="C397" s="148">
        <v>29802</v>
      </c>
      <c r="D397" s="186">
        <v>0.19600000000000001</v>
      </c>
      <c r="G397" s="176"/>
      <c r="H397" s="176"/>
    </row>
    <row r="398" spans="1:8" ht="12.75" x14ac:dyDescent="0.2">
      <c r="A398" s="145" t="s">
        <v>403</v>
      </c>
      <c r="B398" s="148">
        <v>92656</v>
      </c>
      <c r="C398" s="148">
        <v>48509</v>
      </c>
      <c r="D398" s="186">
        <v>0.217</v>
      </c>
      <c r="G398" s="176"/>
      <c r="H398" s="176"/>
    </row>
    <row r="399" spans="1:8" ht="12.75" x14ac:dyDescent="0.2">
      <c r="A399" s="145" t="s">
        <v>404</v>
      </c>
      <c r="B399" s="148">
        <v>47031</v>
      </c>
      <c r="C399" s="148">
        <v>23416</v>
      </c>
      <c r="D399" s="186">
        <v>0.14499999999999999</v>
      </c>
      <c r="G399" s="176"/>
      <c r="H399" s="176"/>
    </row>
    <row r="400" spans="1:8" ht="12.75" x14ac:dyDescent="0.2">
      <c r="A400" s="145" t="s">
        <v>405</v>
      </c>
      <c r="B400" s="148">
        <v>49583</v>
      </c>
      <c r="C400" s="148">
        <v>20090</v>
      </c>
      <c r="D400" s="186">
        <v>0.27300000000000002</v>
      </c>
      <c r="G400" s="176"/>
      <c r="H400" s="176"/>
    </row>
    <row r="401" spans="1:8" ht="12.75" x14ac:dyDescent="0.2">
      <c r="A401" s="145" t="s">
        <v>406</v>
      </c>
      <c r="B401" s="148">
        <v>57181</v>
      </c>
      <c r="C401" s="148">
        <v>25852</v>
      </c>
      <c r="D401" s="186">
        <v>0.27200000000000002</v>
      </c>
      <c r="G401" s="176"/>
      <c r="H401" s="176"/>
    </row>
    <row r="402" spans="1:8" ht="12.75" x14ac:dyDescent="0.2">
      <c r="A402" s="145" t="s">
        <v>407</v>
      </c>
      <c r="B402" s="148">
        <v>61723</v>
      </c>
      <c r="C402" s="148">
        <v>28098</v>
      </c>
      <c r="D402" s="186">
        <v>0.21299999999999999</v>
      </c>
      <c r="G402" s="176"/>
      <c r="H402" s="176"/>
    </row>
    <row r="403" spans="1:8" ht="12.75" x14ac:dyDescent="0.2">
      <c r="A403" s="145" t="s">
        <v>408</v>
      </c>
      <c r="B403" s="148">
        <v>49196</v>
      </c>
      <c r="C403" s="148">
        <v>21317</v>
      </c>
      <c r="D403" s="186">
        <v>0.30299999999999999</v>
      </c>
      <c r="G403" s="176"/>
      <c r="H403" s="176"/>
    </row>
    <row r="404" spans="1:8" ht="12.75" x14ac:dyDescent="0.2">
      <c r="A404" s="145" t="s">
        <v>409</v>
      </c>
      <c r="B404" s="148">
        <v>48750</v>
      </c>
      <c r="C404" s="148">
        <v>19419</v>
      </c>
      <c r="D404" s="186">
        <v>0.307</v>
      </c>
      <c r="G404" s="176"/>
      <c r="H404" s="176"/>
    </row>
    <row r="405" spans="1:8" ht="12.75" x14ac:dyDescent="0.2">
      <c r="A405" s="145" t="s">
        <v>410</v>
      </c>
      <c r="B405" s="148">
        <v>54231</v>
      </c>
      <c r="C405" s="148">
        <v>22300</v>
      </c>
      <c r="D405" s="186">
        <v>0.123</v>
      </c>
      <c r="G405" s="176"/>
      <c r="H405" s="176"/>
    </row>
    <row r="406" spans="1:8" ht="12.75" x14ac:dyDescent="0.2">
      <c r="A406" s="145" t="s">
        <v>411</v>
      </c>
      <c r="B406" s="148">
        <v>142726</v>
      </c>
      <c r="C406" s="148">
        <v>54316</v>
      </c>
      <c r="D406" s="186">
        <v>3.4000000000000002E-2</v>
      </c>
      <c r="G406" s="176"/>
      <c r="H406" s="176"/>
    </row>
    <row r="407" spans="1:8" ht="12.75" x14ac:dyDescent="0.2">
      <c r="A407" s="145" t="s">
        <v>412</v>
      </c>
      <c r="B407" s="148">
        <v>94844</v>
      </c>
      <c r="C407" s="148">
        <v>40437</v>
      </c>
      <c r="D407" s="186">
        <v>5.3999999999999999E-2</v>
      </c>
      <c r="G407" s="176"/>
      <c r="H407" s="176"/>
    </row>
    <row r="408" spans="1:8" ht="12.75" x14ac:dyDescent="0.2">
      <c r="A408" s="145" t="s">
        <v>413</v>
      </c>
      <c r="B408" s="148">
        <v>40000</v>
      </c>
      <c r="C408" s="148">
        <v>16558</v>
      </c>
      <c r="D408" s="186">
        <v>0.30299999999999999</v>
      </c>
      <c r="G408" s="176"/>
      <c r="H408" s="176"/>
    </row>
    <row r="409" spans="1:8" ht="12.75" x14ac:dyDescent="0.2">
      <c r="A409" s="145" t="s">
        <v>414</v>
      </c>
      <c r="B409" s="148">
        <v>43333</v>
      </c>
      <c r="C409" s="148">
        <v>16372</v>
      </c>
      <c r="D409" s="186">
        <v>0.499</v>
      </c>
      <c r="G409" s="176"/>
      <c r="H409" s="176"/>
    </row>
    <row r="410" spans="1:8" ht="12.75" x14ac:dyDescent="0.2">
      <c r="A410" s="145" t="s">
        <v>415</v>
      </c>
      <c r="B410" s="148">
        <v>79848</v>
      </c>
      <c r="C410" s="148">
        <v>33246</v>
      </c>
      <c r="D410" s="186">
        <v>8.2000000000000003E-2</v>
      </c>
      <c r="G410" s="176"/>
      <c r="H410" s="176"/>
    </row>
    <row r="411" spans="1:8" ht="12.75" x14ac:dyDescent="0.2">
      <c r="A411" s="145" t="s">
        <v>416</v>
      </c>
      <c r="B411" s="148">
        <v>84688</v>
      </c>
      <c r="C411" s="148">
        <v>25988</v>
      </c>
      <c r="D411" s="186">
        <v>0.14799999999999999</v>
      </c>
      <c r="G411" s="176"/>
      <c r="H411" s="176"/>
    </row>
    <row r="412" spans="1:8" ht="12.75" x14ac:dyDescent="0.2">
      <c r="A412" s="145" t="s">
        <v>417</v>
      </c>
      <c r="B412" s="148">
        <v>51955</v>
      </c>
      <c r="C412" s="148">
        <v>20260</v>
      </c>
      <c r="D412" s="186">
        <v>0.28799999999999998</v>
      </c>
      <c r="G412" s="176"/>
      <c r="H412" s="176"/>
    </row>
    <row r="413" spans="1:8" ht="12.75" x14ac:dyDescent="0.2">
      <c r="A413" s="145" t="s">
        <v>418</v>
      </c>
      <c r="B413" s="148">
        <v>52409</v>
      </c>
      <c r="C413" s="148">
        <v>25361</v>
      </c>
      <c r="D413" s="186">
        <v>0.13</v>
      </c>
      <c r="G413" s="176"/>
      <c r="H413" s="176"/>
    </row>
    <row r="414" spans="1:8" ht="12.75" x14ac:dyDescent="0.2">
      <c r="A414" s="145" t="s">
        <v>419</v>
      </c>
      <c r="B414" s="148">
        <v>56458</v>
      </c>
      <c r="C414" s="148">
        <v>20516</v>
      </c>
      <c r="D414" s="186">
        <v>0.123</v>
      </c>
      <c r="G414" s="176"/>
      <c r="H414" s="176"/>
    </row>
    <row r="415" spans="1:8" ht="12.75" x14ac:dyDescent="0.2">
      <c r="A415" s="145" t="s">
        <v>420</v>
      </c>
      <c r="B415" s="148">
        <v>63750</v>
      </c>
      <c r="C415" s="148">
        <v>24688</v>
      </c>
      <c r="D415" s="186">
        <v>0.123</v>
      </c>
      <c r="G415" s="176"/>
      <c r="H415" s="176"/>
    </row>
    <row r="416" spans="1:8" ht="12.75" x14ac:dyDescent="0.2">
      <c r="A416" s="145" t="s">
        <v>421</v>
      </c>
      <c r="B416" s="148">
        <v>71515</v>
      </c>
      <c r="C416" s="148">
        <v>32431</v>
      </c>
      <c r="D416" s="186">
        <v>0.18</v>
      </c>
      <c r="G416" s="176"/>
      <c r="H416" s="176"/>
    </row>
    <row r="417" spans="1:8" ht="12.75" x14ac:dyDescent="0.2">
      <c r="A417" s="145" t="s">
        <v>422</v>
      </c>
      <c r="B417" s="148">
        <v>92813</v>
      </c>
      <c r="C417" s="148">
        <v>27635</v>
      </c>
      <c r="D417" s="186">
        <v>5.3999999999999999E-2</v>
      </c>
      <c r="G417" s="176"/>
      <c r="H417" s="176"/>
    </row>
    <row r="418" spans="1:8" ht="12.75" x14ac:dyDescent="0.2">
      <c r="A418" s="145" t="s">
        <v>423</v>
      </c>
      <c r="B418" s="148">
        <v>50182</v>
      </c>
      <c r="C418" s="148">
        <v>25489</v>
      </c>
      <c r="D418" s="186">
        <v>0.16400000000000001</v>
      </c>
      <c r="G418" s="176"/>
      <c r="H418" s="176"/>
    </row>
    <row r="419" spans="1:8" ht="12.75" x14ac:dyDescent="0.2">
      <c r="A419" s="145" t="s">
        <v>424</v>
      </c>
      <c r="B419" s="148">
        <v>70924</v>
      </c>
      <c r="C419" s="148">
        <v>23959</v>
      </c>
      <c r="D419" s="186">
        <v>0.215</v>
      </c>
      <c r="G419" s="176"/>
      <c r="H419" s="176"/>
    </row>
    <row r="420" spans="1:8" ht="12.75" x14ac:dyDescent="0.2">
      <c r="A420" s="145" t="s">
        <v>425</v>
      </c>
      <c r="B420" s="148">
        <v>76719</v>
      </c>
      <c r="C420" s="148">
        <v>29703</v>
      </c>
      <c r="D420" s="186">
        <v>0.114</v>
      </c>
      <c r="G420" s="176"/>
      <c r="H420" s="176"/>
    </row>
    <row r="421" spans="1:8" ht="12.75" x14ac:dyDescent="0.2">
      <c r="A421" s="145" t="s">
        <v>426</v>
      </c>
      <c r="B421" s="148">
        <v>45875</v>
      </c>
      <c r="C421" s="148">
        <v>21153</v>
      </c>
      <c r="D421" s="186">
        <v>0.29499999999999998</v>
      </c>
      <c r="G421" s="176"/>
      <c r="H421" s="176"/>
    </row>
    <row r="422" spans="1:8" ht="12.75" x14ac:dyDescent="0.2">
      <c r="A422" s="145" t="s">
        <v>427</v>
      </c>
      <c r="B422" s="148">
        <v>56628</v>
      </c>
      <c r="C422" s="148">
        <v>32310</v>
      </c>
      <c r="D422" s="186">
        <v>0.114</v>
      </c>
      <c r="G422" s="176"/>
      <c r="H422" s="176"/>
    </row>
    <row r="423" spans="1:8" ht="12.75" x14ac:dyDescent="0.2">
      <c r="A423" s="145" t="s">
        <v>428</v>
      </c>
      <c r="B423" s="148">
        <v>155855</v>
      </c>
      <c r="C423" s="148">
        <v>68712</v>
      </c>
      <c r="D423" s="186">
        <v>6.7000000000000004E-2</v>
      </c>
      <c r="G423" s="176"/>
      <c r="H423" s="176"/>
    </row>
    <row r="424" spans="1:8" ht="12.75" x14ac:dyDescent="0.2">
      <c r="A424" s="145" t="s">
        <v>429</v>
      </c>
      <c r="B424" s="148">
        <v>53958</v>
      </c>
      <c r="C424" s="148">
        <v>18307</v>
      </c>
      <c r="D424" s="186">
        <v>0.36199999999999999</v>
      </c>
      <c r="G424" s="176"/>
      <c r="H424" s="176"/>
    </row>
    <row r="425" spans="1:8" ht="12.75" x14ac:dyDescent="0.2">
      <c r="A425" s="145" t="s">
        <v>430</v>
      </c>
      <c r="B425" s="148">
        <v>64167</v>
      </c>
      <c r="C425" s="148">
        <v>26407</v>
      </c>
      <c r="D425" s="186">
        <v>0.19900000000000001</v>
      </c>
      <c r="G425" s="176"/>
      <c r="H425" s="176"/>
    </row>
    <row r="426" spans="1:8" ht="12.75" x14ac:dyDescent="0.2">
      <c r="A426" s="145" t="s">
        <v>431</v>
      </c>
      <c r="B426" s="148">
        <v>71000</v>
      </c>
      <c r="C426" s="148">
        <v>33335</v>
      </c>
      <c r="D426" s="186">
        <v>0.19700000000000001</v>
      </c>
      <c r="G426" s="176"/>
      <c r="H426" s="176"/>
    </row>
    <row r="427" spans="1:8" ht="12.75" x14ac:dyDescent="0.2">
      <c r="A427" s="145" t="s">
        <v>432</v>
      </c>
      <c r="B427" s="148">
        <v>66855</v>
      </c>
      <c r="C427" s="148">
        <v>26207</v>
      </c>
      <c r="D427" s="186">
        <v>0.13800000000000001</v>
      </c>
      <c r="G427" s="176"/>
      <c r="H427" s="176"/>
    </row>
    <row r="428" spans="1:8" ht="12.75" x14ac:dyDescent="0.2">
      <c r="A428" s="145" t="s">
        <v>433</v>
      </c>
      <c r="B428" s="148">
        <v>54948</v>
      </c>
      <c r="C428" s="148">
        <v>29611</v>
      </c>
      <c r="D428" s="186">
        <v>0.11799999999999999</v>
      </c>
      <c r="G428" s="176"/>
      <c r="H428" s="176"/>
    </row>
    <row r="429" spans="1:8" ht="12.75" x14ac:dyDescent="0.2">
      <c r="A429" s="145" t="s">
        <v>434</v>
      </c>
      <c r="B429" s="148">
        <v>53657</v>
      </c>
      <c r="C429" s="148">
        <v>22703</v>
      </c>
      <c r="D429" s="186">
        <v>0.376</v>
      </c>
      <c r="G429" s="176"/>
      <c r="H429" s="176"/>
    </row>
    <row r="430" spans="1:8" ht="12.75" x14ac:dyDescent="0.2">
      <c r="A430" s="145" t="s">
        <v>435</v>
      </c>
      <c r="B430" s="148">
        <v>60350</v>
      </c>
      <c r="C430" s="148">
        <v>26295</v>
      </c>
      <c r="D430" s="186">
        <v>0.109</v>
      </c>
      <c r="G430" s="176"/>
      <c r="H430" s="176"/>
    </row>
    <row r="431" spans="1:8" ht="12.75" x14ac:dyDescent="0.2">
      <c r="A431" s="145" t="s">
        <v>436</v>
      </c>
      <c r="B431" s="148">
        <v>68463</v>
      </c>
      <c r="C431" s="148">
        <v>32844</v>
      </c>
      <c r="D431" s="186">
        <v>0.09</v>
      </c>
      <c r="G431" s="176"/>
      <c r="H431" s="176"/>
    </row>
    <row r="432" spans="1:8" ht="12.75" x14ac:dyDescent="0.2">
      <c r="A432" s="145" t="s">
        <v>437</v>
      </c>
      <c r="B432" s="148">
        <v>94454</v>
      </c>
      <c r="C432" s="148">
        <v>41424</v>
      </c>
      <c r="D432" s="186">
        <v>4.5999999999999999E-2</v>
      </c>
      <c r="G432" s="176"/>
      <c r="H432" s="176"/>
    </row>
    <row r="433" spans="1:8" ht="12.75" x14ac:dyDescent="0.2">
      <c r="A433" s="145" t="s">
        <v>438</v>
      </c>
      <c r="B433" s="148">
        <v>73456</v>
      </c>
      <c r="C433" s="148">
        <v>29718</v>
      </c>
      <c r="D433" s="186">
        <v>0.17799999999999999</v>
      </c>
      <c r="G433" s="176"/>
      <c r="H433" s="176"/>
    </row>
    <row r="434" spans="1:8" ht="12.75" x14ac:dyDescent="0.2">
      <c r="A434" s="145" t="s">
        <v>439</v>
      </c>
      <c r="B434" s="148">
        <v>47311</v>
      </c>
      <c r="C434" s="148">
        <v>7520</v>
      </c>
      <c r="D434" s="186">
        <v>0.218</v>
      </c>
      <c r="G434" s="176"/>
      <c r="H434" s="176"/>
    </row>
    <row r="435" spans="1:8" ht="12.75" x14ac:dyDescent="0.2">
      <c r="A435" s="145" t="s">
        <v>440</v>
      </c>
      <c r="B435" s="148">
        <v>79500</v>
      </c>
      <c r="C435" s="148">
        <v>27642</v>
      </c>
      <c r="D435" s="186">
        <v>0.161</v>
      </c>
      <c r="G435" s="176"/>
      <c r="H435" s="176"/>
    </row>
    <row r="436" spans="1:8" ht="12.75" x14ac:dyDescent="0.2">
      <c r="A436" s="145" t="s">
        <v>441</v>
      </c>
      <c r="B436" s="148">
        <v>71875</v>
      </c>
      <c r="C436" s="148">
        <v>29307</v>
      </c>
      <c r="D436" s="186">
        <v>0.157</v>
      </c>
      <c r="G436" s="176"/>
      <c r="H436" s="176"/>
    </row>
    <row r="437" spans="1:8" ht="12.75" x14ac:dyDescent="0.2">
      <c r="A437" s="145" t="s">
        <v>442</v>
      </c>
      <c r="B437" s="148">
        <v>68413</v>
      </c>
      <c r="C437" s="148">
        <v>33957</v>
      </c>
      <c r="D437" s="186">
        <v>0.154</v>
      </c>
      <c r="G437" s="176"/>
      <c r="H437" s="176"/>
    </row>
    <row r="438" spans="1:8" ht="12.75" x14ac:dyDescent="0.2">
      <c r="A438" s="145" t="s">
        <v>443</v>
      </c>
      <c r="B438" s="148">
        <v>56875</v>
      </c>
      <c r="C438" s="148">
        <v>19960</v>
      </c>
      <c r="D438" s="186">
        <v>0.252</v>
      </c>
      <c r="G438" s="176"/>
      <c r="H438" s="176"/>
    </row>
    <row r="439" spans="1:8" ht="12.75" x14ac:dyDescent="0.2">
      <c r="A439" s="145" t="s">
        <v>444</v>
      </c>
      <c r="B439" s="148">
        <v>48229</v>
      </c>
      <c r="C439" s="148">
        <v>26783</v>
      </c>
      <c r="D439" s="186">
        <v>0.185</v>
      </c>
      <c r="G439" s="176"/>
      <c r="H439" s="176"/>
    </row>
    <row r="440" spans="1:8" ht="12.75" x14ac:dyDescent="0.2">
      <c r="A440" s="145" t="s">
        <v>445</v>
      </c>
      <c r="B440" s="148">
        <v>83393</v>
      </c>
      <c r="C440" s="148">
        <v>26540</v>
      </c>
      <c r="D440" s="186">
        <v>2.8000000000000001E-2</v>
      </c>
      <c r="G440" s="176"/>
      <c r="H440" s="176"/>
    </row>
    <row r="441" spans="1:8" ht="12.75" x14ac:dyDescent="0.2">
      <c r="A441" s="145" t="s">
        <v>446</v>
      </c>
      <c r="B441" s="148">
        <v>108750</v>
      </c>
      <c r="C441" s="148">
        <v>39253</v>
      </c>
      <c r="D441" s="186">
        <v>2.9000000000000001E-2</v>
      </c>
      <c r="G441" s="176"/>
      <c r="H441" s="176"/>
    </row>
  </sheetData>
  <sheetProtection algorithmName="SHA-512" hashValue="ZJwZWYiR1ey87VOZiGOMxuBNtd0pNj+UTiNax2lxIPMAFZXARndLRvpr4QWZq09vEYZ0JUM75bG239WMKvkxyQ==" saltValue="ryW7TTdAEmWx2/gIp/k9Ew==" spinCount="100000" sheet="1" objects="1" scenarios="1"/>
  <printOptions horizontalCentered="1"/>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G2" sqref="G2:H26"/>
    </sheetView>
  </sheetViews>
  <sheetFormatPr defaultRowHeight="15" x14ac:dyDescent="0.25"/>
  <cols>
    <col min="1" max="1" width="21.7109375" style="156" bestFit="1" customWidth="1"/>
    <col min="2" max="2" width="11.140625" style="156" customWidth="1"/>
    <col min="3" max="3" width="14.140625" style="156" customWidth="1"/>
    <col min="4" max="4" width="14.28515625" style="156" customWidth="1"/>
    <col min="5" max="6" width="9.140625" style="156"/>
    <col min="7" max="7" width="9.7109375" style="96" bestFit="1" customWidth="1"/>
    <col min="8" max="8" width="11.7109375" style="96" bestFit="1" customWidth="1"/>
    <col min="9" max="9" width="9.140625" style="156"/>
  </cols>
  <sheetData>
    <row r="1" spans="1:9" x14ac:dyDescent="0.25">
      <c r="A1" s="24" t="s">
        <v>467</v>
      </c>
      <c r="B1" s="24" t="s">
        <v>468</v>
      </c>
      <c r="C1" s="24" t="s">
        <v>469</v>
      </c>
      <c r="D1" s="24" t="s">
        <v>470</v>
      </c>
      <c r="G1" s="188" t="s">
        <v>468</v>
      </c>
      <c r="H1" s="188" t="s">
        <v>469</v>
      </c>
      <c r="I1" s="24" t="s">
        <v>470</v>
      </c>
    </row>
    <row r="2" spans="1:9" x14ac:dyDescent="0.25">
      <c r="A2" s="146">
        <f>1000000</f>
        <v>1000000</v>
      </c>
      <c r="B2" s="146">
        <f>1000000</f>
        <v>1000000</v>
      </c>
      <c r="C2" s="146">
        <f>1000000</f>
        <v>1000000</v>
      </c>
      <c r="D2" s="25">
        <v>1</v>
      </c>
      <c r="G2" s="185">
        <f>1</f>
        <v>1</v>
      </c>
      <c r="H2" s="185">
        <v>1</v>
      </c>
      <c r="I2" s="25">
        <v>25</v>
      </c>
    </row>
    <row r="3" spans="1:9" x14ac:dyDescent="0.25">
      <c r="A3" s="146">
        <f t="shared" ref="A3:A24" si="0">A4+600</f>
        <v>22800</v>
      </c>
      <c r="B3" s="146">
        <f t="shared" ref="B3:B10" si="1">B4+1200</f>
        <v>40000</v>
      </c>
      <c r="C3" s="146">
        <f t="shared" ref="C3:C24" si="2">C4+800</f>
        <v>38350</v>
      </c>
      <c r="D3" s="25">
        <v>2</v>
      </c>
      <c r="G3" s="185">
        <v>0.35099999999999998</v>
      </c>
      <c r="H3" s="185">
        <v>0.24099999999999999</v>
      </c>
      <c r="I3" s="25">
        <v>24</v>
      </c>
    </row>
    <row r="4" spans="1:9" x14ac:dyDescent="0.25">
      <c r="A4" s="146">
        <f t="shared" si="0"/>
        <v>22200</v>
      </c>
      <c r="B4" s="146">
        <f t="shared" si="1"/>
        <v>38800</v>
      </c>
      <c r="C4" s="146">
        <f t="shared" si="2"/>
        <v>37550</v>
      </c>
      <c r="D4" s="25">
        <v>3</v>
      </c>
      <c r="G4" s="185">
        <f>G3-0.015</f>
        <v>0.33599999999999997</v>
      </c>
      <c r="H4" s="185">
        <f>H3-0.007</f>
        <v>0.23399999999999999</v>
      </c>
      <c r="I4" s="25">
        <v>23</v>
      </c>
    </row>
    <row r="5" spans="1:9" x14ac:dyDescent="0.25">
      <c r="A5" s="146">
        <f t="shared" si="0"/>
        <v>21600</v>
      </c>
      <c r="B5" s="146">
        <f t="shared" si="1"/>
        <v>37600</v>
      </c>
      <c r="C5" s="146">
        <f t="shared" si="2"/>
        <v>36750</v>
      </c>
      <c r="D5" s="25">
        <v>4</v>
      </c>
      <c r="F5" s="146"/>
      <c r="G5" s="185">
        <f t="shared" ref="G5:G26" si="3">G4-0.015</f>
        <v>0.32099999999999995</v>
      </c>
      <c r="H5" s="185">
        <f t="shared" ref="H5:H26" si="4">H4-0.007</f>
        <v>0.22699999999999998</v>
      </c>
      <c r="I5" s="25">
        <v>22</v>
      </c>
    </row>
    <row r="6" spans="1:9" x14ac:dyDescent="0.25">
      <c r="A6" s="146">
        <f t="shared" si="0"/>
        <v>21000</v>
      </c>
      <c r="B6" s="146">
        <f t="shared" si="1"/>
        <v>36400</v>
      </c>
      <c r="C6" s="146">
        <f t="shared" si="2"/>
        <v>35950</v>
      </c>
      <c r="D6" s="25">
        <v>5</v>
      </c>
      <c r="G6" s="185">
        <f t="shared" si="3"/>
        <v>0.30599999999999994</v>
      </c>
      <c r="H6" s="185">
        <f t="shared" si="4"/>
        <v>0.21999999999999997</v>
      </c>
      <c r="I6" s="25">
        <v>21</v>
      </c>
    </row>
    <row r="7" spans="1:9" x14ac:dyDescent="0.25">
      <c r="A7" s="146">
        <f t="shared" si="0"/>
        <v>20400</v>
      </c>
      <c r="B7" s="146">
        <f t="shared" si="1"/>
        <v>35200</v>
      </c>
      <c r="C7" s="146">
        <f t="shared" si="2"/>
        <v>35150</v>
      </c>
      <c r="D7" s="25">
        <v>6</v>
      </c>
      <c r="G7" s="185">
        <f t="shared" si="3"/>
        <v>0.29099999999999993</v>
      </c>
      <c r="H7" s="185">
        <f t="shared" si="4"/>
        <v>0.21299999999999997</v>
      </c>
      <c r="I7" s="25">
        <v>20</v>
      </c>
    </row>
    <row r="8" spans="1:9" x14ac:dyDescent="0.25">
      <c r="A8" s="146">
        <f t="shared" si="0"/>
        <v>19800</v>
      </c>
      <c r="B8" s="146">
        <f t="shared" si="1"/>
        <v>34000</v>
      </c>
      <c r="C8" s="146">
        <f t="shared" si="2"/>
        <v>34350</v>
      </c>
      <c r="D8" s="25">
        <v>7</v>
      </c>
      <c r="G8" s="185">
        <f t="shared" si="3"/>
        <v>0.27599999999999991</v>
      </c>
      <c r="H8" s="185">
        <f t="shared" si="4"/>
        <v>0.20599999999999996</v>
      </c>
      <c r="I8" s="25">
        <v>19</v>
      </c>
    </row>
    <row r="9" spans="1:9" x14ac:dyDescent="0.25">
      <c r="A9" s="146">
        <f t="shared" si="0"/>
        <v>19200</v>
      </c>
      <c r="B9" s="146">
        <f t="shared" si="1"/>
        <v>32800</v>
      </c>
      <c r="C9" s="146">
        <f t="shared" si="2"/>
        <v>33550</v>
      </c>
      <c r="D9" s="25">
        <v>8</v>
      </c>
      <c r="G9" s="185">
        <f t="shared" si="3"/>
        <v>0.2609999999999999</v>
      </c>
      <c r="H9" s="185">
        <f t="shared" si="4"/>
        <v>0.19899999999999995</v>
      </c>
      <c r="I9" s="25">
        <v>18</v>
      </c>
    </row>
    <row r="10" spans="1:9" x14ac:dyDescent="0.25">
      <c r="A10" s="146">
        <f t="shared" si="0"/>
        <v>18600</v>
      </c>
      <c r="B10" s="146">
        <f t="shared" si="1"/>
        <v>31600</v>
      </c>
      <c r="C10" s="146">
        <f t="shared" si="2"/>
        <v>32750</v>
      </c>
      <c r="D10" s="25">
        <v>9</v>
      </c>
      <c r="G10" s="185">
        <f t="shared" si="3"/>
        <v>0.24599999999999989</v>
      </c>
      <c r="H10" s="185">
        <f t="shared" si="4"/>
        <v>0.19199999999999995</v>
      </c>
      <c r="I10" s="25">
        <v>17</v>
      </c>
    </row>
    <row r="11" spans="1:9" x14ac:dyDescent="0.25">
      <c r="A11" s="146">
        <f t="shared" si="0"/>
        <v>18000</v>
      </c>
      <c r="B11" s="146">
        <f>B12+1200</f>
        <v>30400</v>
      </c>
      <c r="C11" s="146">
        <f t="shared" si="2"/>
        <v>31950</v>
      </c>
      <c r="D11" s="25">
        <v>10</v>
      </c>
      <c r="G11" s="185">
        <f t="shared" si="3"/>
        <v>0.23099999999999987</v>
      </c>
      <c r="H11" s="185">
        <f t="shared" si="4"/>
        <v>0.18499999999999994</v>
      </c>
      <c r="I11" s="25">
        <v>16</v>
      </c>
    </row>
    <row r="12" spans="1:9" x14ac:dyDescent="0.25">
      <c r="A12" s="146">
        <f t="shared" si="0"/>
        <v>17400</v>
      </c>
      <c r="B12" s="146">
        <f t="shared" ref="B12:B16" si="5">B13+1000</f>
        <v>29200</v>
      </c>
      <c r="C12" s="146">
        <f t="shared" si="2"/>
        <v>31150</v>
      </c>
      <c r="D12" s="25">
        <v>11</v>
      </c>
      <c r="G12" s="185">
        <f t="shared" si="3"/>
        <v>0.21599999999999986</v>
      </c>
      <c r="H12" s="185">
        <f t="shared" si="4"/>
        <v>0.17799999999999994</v>
      </c>
      <c r="I12" s="25">
        <v>15</v>
      </c>
    </row>
    <row r="13" spans="1:9" x14ac:dyDescent="0.25">
      <c r="A13" s="146">
        <f t="shared" si="0"/>
        <v>16800</v>
      </c>
      <c r="B13" s="146">
        <f t="shared" si="5"/>
        <v>28200</v>
      </c>
      <c r="C13" s="146">
        <f t="shared" si="2"/>
        <v>30350</v>
      </c>
      <c r="D13" s="25">
        <v>12</v>
      </c>
      <c r="G13" s="185">
        <f t="shared" si="3"/>
        <v>0.20099999999999985</v>
      </c>
      <c r="H13" s="185">
        <f t="shared" si="4"/>
        <v>0.17099999999999993</v>
      </c>
      <c r="I13" s="25">
        <v>14</v>
      </c>
    </row>
    <row r="14" spans="1:9" x14ac:dyDescent="0.25">
      <c r="A14" s="146">
        <f t="shared" si="0"/>
        <v>16200</v>
      </c>
      <c r="B14" s="146">
        <f t="shared" si="5"/>
        <v>27200</v>
      </c>
      <c r="C14" s="146">
        <f t="shared" si="2"/>
        <v>29550</v>
      </c>
      <c r="D14" s="25">
        <v>13</v>
      </c>
      <c r="G14" s="185">
        <f t="shared" si="3"/>
        <v>0.18599999999999983</v>
      </c>
      <c r="H14" s="185">
        <f t="shared" si="4"/>
        <v>0.16399999999999992</v>
      </c>
      <c r="I14" s="25">
        <v>13</v>
      </c>
    </row>
    <row r="15" spans="1:9" x14ac:dyDescent="0.25">
      <c r="A15" s="146">
        <f t="shared" si="0"/>
        <v>15600</v>
      </c>
      <c r="B15" s="146">
        <f t="shared" si="5"/>
        <v>26200</v>
      </c>
      <c r="C15" s="146">
        <f t="shared" si="2"/>
        <v>28750</v>
      </c>
      <c r="D15" s="25">
        <v>14</v>
      </c>
      <c r="G15" s="185">
        <f t="shared" si="3"/>
        <v>0.17099999999999982</v>
      </c>
      <c r="H15" s="185">
        <f t="shared" si="4"/>
        <v>0.15699999999999992</v>
      </c>
      <c r="I15" s="25">
        <v>12</v>
      </c>
    </row>
    <row r="16" spans="1:9" x14ac:dyDescent="0.25">
      <c r="A16" s="146">
        <f t="shared" si="0"/>
        <v>15000</v>
      </c>
      <c r="B16" s="146">
        <f t="shared" si="5"/>
        <v>25200</v>
      </c>
      <c r="C16" s="146">
        <f t="shared" si="2"/>
        <v>27950</v>
      </c>
      <c r="D16" s="25">
        <v>15</v>
      </c>
      <c r="G16" s="185">
        <f t="shared" si="3"/>
        <v>0.15599999999999981</v>
      </c>
      <c r="H16" s="185">
        <f t="shared" si="4"/>
        <v>0.14999999999999991</v>
      </c>
      <c r="I16" s="25">
        <v>11</v>
      </c>
    </row>
    <row r="17" spans="1:9" x14ac:dyDescent="0.25">
      <c r="A17" s="146">
        <f t="shared" si="0"/>
        <v>14400</v>
      </c>
      <c r="B17" s="146">
        <f>B18+800</f>
        <v>24200</v>
      </c>
      <c r="C17" s="146">
        <f t="shared" si="2"/>
        <v>27150</v>
      </c>
      <c r="D17" s="25">
        <v>16</v>
      </c>
      <c r="G17" s="185">
        <f t="shared" si="3"/>
        <v>0.14099999999999979</v>
      </c>
      <c r="H17" s="185">
        <f t="shared" si="4"/>
        <v>0.1429999999999999</v>
      </c>
      <c r="I17" s="25">
        <v>10</v>
      </c>
    </row>
    <row r="18" spans="1:9" x14ac:dyDescent="0.25">
      <c r="A18" s="146">
        <f t="shared" si="0"/>
        <v>13800</v>
      </c>
      <c r="B18" s="146">
        <f t="shared" ref="B18:B24" si="6">B19+800</f>
        <v>23400</v>
      </c>
      <c r="C18" s="146">
        <f t="shared" si="2"/>
        <v>26350</v>
      </c>
      <c r="D18" s="25">
        <v>17</v>
      </c>
      <c r="G18" s="185">
        <f t="shared" si="3"/>
        <v>0.12599999999999978</v>
      </c>
      <c r="H18" s="185">
        <f t="shared" si="4"/>
        <v>0.1359999999999999</v>
      </c>
      <c r="I18" s="25">
        <v>9</v>
      </c>
    </row>
    <row r="19" spans="1:9" x14ac:dyDescent="0.25">
      <c r="A19" s="146">
        <f t="shared" si="0"/>
        <v>13200</v>
      </c>
      <c r="B19" s="146">
        <f t="shared" si="6"/>
        <v>22600</v>
      </c>
      <c r="C19" s="146">
        <f t="shared" si="2"/>
        <v>25550</v>
      </c>
      <c r="D19" s="25">
        <v>18</v>
      </c>
      <c r="G19" s="185">
        <f t="shared" si="3"/>
        <v>0.11099999999999978</v>
      </c>
      <c r="H19" s="185">
        <f t="shared" si="4"/>
        <v>0.12899999999999989</v>
      </c>
      <c r="I19" s="25">
        <v>8</v>
      </c>
    </row>
    <row r="20" spans="1:9" x14ac:dyDescent="0.25">
      <c r="A20" s="146">
        <f t="shared" si="0"/>
        <v>12600</v>
      </c>
      <c r="B20" s="146">
        <f t="shared" si="6"/>
        <v>21800</v>
      </c>
      <c r="C20" s="146">
        <f t="shared" si="2"/>
        <v>24750</v>
      </c>
      <c r="D20" s="25">
        <v>19</v>
      </c>
      <c r="G20" s="185">
        <f t="shared" si="3"/>
        <v>9.599999999999978E-2</v>
      </c>
      <c r="H20" s="185">
        <f t="shared" si="4"/>
        <v>0.12199999999999989</v>
      </c>
      <c r="I20" s="25">
        <v>7</v>
      </c>
    </row>
    <row r="21" spans="1:9" x14ac:dyDescent="0.25">
      <c r="A21" s="146">
        <f t="shared" si="0"/>
        <v>12000</v>
      </c>
      <c r="B21" s="146">
        <f t="shared" si="6"/>
        <v>21000</v>
      </c>
      <c r="C21" s="146">
        <f t="shared" si="2"/>
        <v>23950</v>
      </c>
      <c r="D21" s="25">
        <v>20</v>
      </c>
      <c r="G21" s="185">
        <f t="shared" si="3"/>
        <v>8.0999999999999781E-2</v>
      </c>
      <c r="H21" s="185">
        <f t="shared" si="4"/>
        <v>0.11499999999999988</v>
      </c>
      <c r="I21" s="25">
        <v>6</v>
      </c>
    </row>
    <row r="22" spans="1:9" x14ac:dyDescent="0.25">
      <c r="A22" s="146">
        <f t="shared" si="0"/>
        <v>11400</v>
      </c>
      <c r="B22" s="146">
        <f t="shared" si="6"/>
        <v>20200</v>
      </c>
      <c r="C22" s="146">
        <f t="shared" si="2"/>
        <v>23150</v>
      </c>
      <c r="D22" s="25">
        <v>21</v>
      </c>
      <c r="G22" s="185">
        <f t="shared" si="3"/>
        <v>6.5999999999999781E-2</v>
      </c>
      <c r="H22" s="185">
        <f t="shared" si="4"/>
        <v>0.10799999999999987</v>
      </c>
      <c r="I22" s="25">
        <v>5</v>
      </c>
    </row>
    <row r="23" spans="1:9" x14ac:dyDescent="0.25">
      <c r="A23" s="146">
        <f t="shared" si="0"/>
        <v>10800</v>
      </c>
      <c r="B23" s="146">
        <f t="shared" si="6"/>
        <v>19400</v>
      </c>
      <c r="C23" s="146">
        <f t="shared" si="2"/>
        <v>22350</v>
      </c>
      <c r="D23" s="25">
        <v>22</v>
      </c>
      <c r="G23" s="185">
        <f t="shared" si="3"/>
        <v>5.0999999999999782E-2</v>
      </c>
      <c r="H23" s="185">
        <f t="shared" si="4"/>
        <v>0.10099999999999987</v>
      </c>
      <c r="I23" s="25">
        <v>4</v>
      </c>
    </row>
    <row r="24" spans="1:9" x14ac:dyDescent="0.25">
      <c r="A24" s="146">
        <f t="shared" si="0"/>
        <v>10200</v>
      </c>
      <c r="B24" s="146">
        <f t="shared" si="6"/>
        <v>18600</v>
      </c>
      <c r="C24" s="146">
        <f t="shared" si="2"/>
        <v>21550</v>
      </c>
      <c r="D24" s="25">
        <v>23</v>
      </c>
      <c r="G24" s="185">
        <f t="shared" si="3"/>
        <v>3.5999999999999782E-2</v>
      </c>
      <c r="H24" s="185">
        <f t="shared" si="4"/>
        <v>9.3999999999999861E-2</v>
      </c>
      <c r="I24" s="25">
        <v>3</v>
      </c>
    </row>
    <row r="25" spans="1:9" x14ac:dyDescent="0.25">
      <c r="A25" s="146">
        <f>A26+600</f>
        <v>9600</v>
      </c>
      <c r="B25" s="146">
        <f>B26+800</f>
        <v>17800</v>
      </c>
      <c r="C25" s="146">
        <f>C26+800</f>
        <v>20750</v>
      </c>
      <c r="D25" s="25">
        <v>24</v>
      </c>
      <c r="G25" s="185">
        <f t="shared" si="3"/>
        <v>2.0999999999999783E-2</v>
      </c>
      <c r="H25" s="185">
        <f t="shared" si="4"/>
        <v>8.6999999999999855E-2</v>
      </c>
      <c r="I25" s="25">
        <v>2</v>
      </c>
    </row>
    <row r="26" spans="1:9" x14ac:dyDescent="0.25">
      <c r="A26" s="146">
        <v>9000</v>
      </c>
      <c r="B26" s="146">
        <v>17000</v>
      </c>
      <c r="C26" s="146">
        <v>19950</v>
      </c>
      <c r="D26" s="25">
        <v>25</v>
      </c>
      <c r="G26" s="185">
        <f t="shared" si="3"/>
        <v>5.9999999999997833E-3</v>
      </c>
      <c r="H26" s="185">
        <f t="shared" si="4"/>
        <v>7.9999999999999849E-2</v>
      </c>
      <c r="I26" s="25">
        <v>1</v>
      </c>
    </row>
    <row r="27" spans="1:9" x14ac:dyDescent="0.25">
      <c r="H27" s="185"/>
    </row>
  </sheetData>
  <sheetProtection algorithmName="SHA-512" hashValue="0+rYNvAgmgH8g/7hyUuLC2LrqlH45NkyCIGRdi+/DiuLbPDiM/PJA0PkEDfUcwSmQhvtE0+xRCr29ag0NbQSuA==" saltValue="nXUVqhy+OmyMukH0H5hOD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C1" sqref="C1:C1048576"/>
    </sheetView>
  </sheetViews>
  <sheetFormatPr defaultRowHeight="15" x14ac:dyDescent="0.25"/>
  <cols>
    <col min="1" max="1" width="23.140625" customWidth="1"/>
    <col min="2" max="2" width="18" bestFit="1" customWidth="1"/>
    <col min="3" max="3" width="12.7109375" style="157" bestFit="1" customWidth="1"/>
    <col min="4" max="4" width="11" style="101" bestFit="1" customWidth="1"/>
  </cols>
  <sheetData>
    <row r="1" spans="1:4" x14ac:dyDescent="0.25">
      <c r="A1" s="105" t="s">
        <v>7</v>
      </c>
      <c r="B1" s="105" t="s">
        <v>574</v>
      </c>
      <c r="C1" s="159" t="s">
        <v>1012</v>
      </c>
      <c r="D1" s="107" t="s">
        <v>1339</v>
      </c>
    </row>
    <row r="2" spans="1:4" x14ac:dyDescent="0.25">
      <c r="A2" s="98" t="s">
        <v>576</v>
      </c>
      <c r="B2" t="s">
        <v>8</v>
      </c>
      <c r="C2" s="158">
        <v>0.22</v>
      </c>
      <c r="D2" s="101">
        <f>INDEX('Unemployment Rates'!$B$2:$B$96,MATCH(B2,'Unemployment Rates'!$A$2:$A$96,0))</f>
        <v>4.5999999999999999E-2</v>
      </c>
    </row>
    <row r="3" spans="1:4" x14ac:dyDescent="0.25">
      <c r="A3" s="98" t="s">
        <v>577</v>
      </c>
      <c r="B3" t="s">
        <v>8</v>
      </c>
      <c r="C3" s="158">
        <v>0.22</v>
      </c>
      <c r="D3" s="101">
        <f>INDEX('Unemployment Rates'!$B$2:$B$96,MATCH(B3,'Unemployment Rates'!$A$2:$A$96,0))</f>
        <v>4.5999999999999999E-2</v>
      </c>
    </row>
    <row r="4" spans="1:4" x14ac:dyDescent="0.25">
      <c r="A4" s="98" t="s">
        <v>578</v>
      </c>
      <c r="B4" t="s">
        <v>8</v>
      </c>
      <c r="C4" s="158">
        <v>0.28000000000000003</v>
      </c>
      <c r="D4" s="101">
        <f>INDEX('Unemployment Rates'!$B$2:$B$96,MATCH(B4,'Unemployment Rates'!$A$2:$A$96,0))</f>
        <v>4.5999999999999999E-2</v>
      </c>
    </row>
    <row r="5" spans="1:4" x14ac:dyDescent="0.25">
      <c r="A5" s="98" t="s">
        <v>579</v>
      </c>
      <c r="B5" t="s">
        <v>8</v>
      </c>
      <c r="C5" s="158">
        <v>0.24</v>
      </c>
      <c r="D5" s="101">
        <f>INDEX('Unemployment Rates'!$B$2:$B$96,MATCH(B5,'Unemployment Rates'!$A$2:$A$96,0))</f>
        <v>4.5999999999999999E-2</v>
      </c>
    </row>
    <row r="6" spans="1:4" x14ac:dyDescent="0.25">
      <c r="A6" s="98" t="s">
        <v>580</v>
      </c>
      <c r="B6" t="s">
        <v>8</v>
      </c>
      <c r="C6" s="158">
        <v>0.18</v>
      </c>
      <c r="D6" s="101">
        <f>INDEX('Unemployment Rates'!$B$2:$B$96,MATCH(B6,'Unemployment Rates'!$A$2:$A$96,0))</f>
        <v>4.5999999999999999E-2</v>
      </c>
    </row>
    <row r="7" spans="1:4" x14ac:dyDescent="0.25">
      <c r="A7" s="99" t="s">
        <v>466</v>
      </c>
      <c r="B7" t="s">
        <v>8</v>
      </c>
      <c r="C7" s="158">
        <v>0.11</v>
      </c>
      <c r="D7" s="101">
        <f>INDEX('Unemployment Rates'!$B$2:$B$96,MATCH(B7,'Unemployment Rates'!$A$2:$A$96,0))</f>
        <v>4.5999999999999999E-2</v>
      </c>
    </row>
    <row r="8" spans="1:4" x14ac:dyDescent="0.25">
      <c r="A8" s="98" t="s">
        <v>581</v>
      </c>
      <c r="B8" t="s">
        <v>9</v>
      </c>
      <c r="C8" s="158">
        <v>0.22</v>
      </c>
      <c r="D8" s="101">
        <f>INDEX('Unemployment Rates'!$B$2:$B$96,MATCH(B8,'Unemployment Rates'!$A$2:$A$96,0))</f>
        <v>5.0999999999999997E-2</v>
      </c>
    </row>
    <row r="9" spans="1:4" x14ac:dyDescent="0.25">
      <c r="A9" s="98" t="s">
        <v>582</v>
      </c>
      <c r="B9" t="s">
        <v>9</v>
      </c>
      <c r="C9" s="158">
        <v>0.27</v>
      </c>
      <c r="D9" s="101">
        <f>INDEX('Unemployment Rates'!$B$2:$B$96,MATCH(B9,'Unemployment Rates'!$A$2:$A$96,0))</f>
        <v>5.0999999999999997E-2</v>
      </c>
    </row>
    <row r="10" spans="1:4" x14ac:dyDescent="0.25">
      <c r="A10" s="98" t="s">
        <v>583</v>
      </c>
      <c r="B10" t="s">
        <v>9</v>
      </c>
      <c r="C10" s="158">
        <v>0.12</v>
      </c>
      <c r="D10" s="101">
        <f>INDEX('Unemployment Rates'!$B$2:$B$96,MATCH(B10,'Unemployment Rates'!$A$2:$A$96,0))</f>
        <v>5.0999999999999997E-2</v>
      </c>
    </row>
    <row r="11" spans="1:4" x14ac:dyDescent="0.25">
      <c r="A11" s="98" t="s">
        <v>584</v>
      </c>
      <c r="B11" t="s">
        <v>9</v>
      </c>
      <c r="C11" s="158">
        <v>0.2</v>
      </c>
      <c r="D11" s="101">
        <f>INDEX('Unemployment Rates'!$B$2:$B$96,MATCH(B11,'Unemployment Rates'!$A$2:$A$96,0))</f>
        <v>5.0999999999999997E-2</v>
      </c>
    </row>
    <row r="12" spans="1:4" x14ac:dyDescent="0.25">
      <c r="A12" s="98" t="s">
        <v>585</v>
      </c>
      <c r="B12" t="s">
        <v>9</v>
      </c>
      <c r="C12" s="158">
        <v>0.23</v>
      </c>
      <c r="D12" s="101">
        <f>INDEX('Unemployment Rates'!$B$2:$B$96,MATCH(B12,'Unemployment Rates'!$A$2:$A$96,0))</f>
        <v>5.0999999999999997E-2</v>
      </c>
    </row>
    <row r="13" spans="1:4" x14ac:dyDescent="0.25">
      <c r="A13" s="98" t="s">
        <v>586</v>
      </c>
      <c r="B13" t="s">
        <v>10</v>
      </c>
      <c r="C13" s="158">
        <v>0.16</v>
      </c>
      <c r="D13" s="101">
        <f>INDEX('Unemployment Rates'!$B$2:$B$96,MATCH(B13,'Unemployment Rates'!$A$2:$A$96,0))</f>
        <v>5.6000000000000001E-2</v>
      </c>
    </row>
    <row r="14" spans="1:4" x14ac:dyDescent="0.25">
      <c r="A14" s="98" t="s">
        <v>587</v>
      </c>
      <c r="B14" t="s">
        <v>10</v>
      </c>
      <c r="C14" s="158">
        <v>0.15</v>
      </c>
      <c r="D14" s="101">
        <f>INDEX('Unemployment Rates'!$B$2:$B$96,MATCH(B14,'Unemployment Rates'!$A$2:$A$96,0))</f>
        <v>5.6000000000000001E-2</v>
      </c>
    </row>
    <row r="15" spans="1:4" x14ac:dyDescent="0.25">
      <c r="A15" s="98" t="s">
        <v>588</v>
      </c>
      <c r="B15" t="s">
        <v>10</v>
      </c>
      <c r="C15" s="158">
        <v>0.16</v>
      </c>
      <c r="D15" s="101">
        <f>INDEX('Unemployment Rates'!$B$2:$B$96,MATCH(B15,'Unemployment Rates'!$A$2:$A$96,0))</f>
        <v>5.6000000000000001E-2</v>
      </c>
    </row>
    <row r="16" spans="1:4" x14ac:dyDescent="0.25">
      <c r="A16" s="98" t="s">
        <v>589</v>
      </c>
      <c r="B16" t="s">
        <v>11</v>
      </c>
      <c r="C16" s="158">
        <v>0.12</v>
      </c>
      <c r="D16" s="101">
        <f>INDEX('Unemployment Rates'!$B$2:$B$96,MATCH(B16,'Unemployment Rates'!$A$2:$A$96,0))</f>
        <v>6.3E-2</v>
      </c>
    </row>
    <row r="17" spans="1:4" x14ac:dyDescent="0.25">
      <c r="A17" s="98" t="s">
        <v>590</v>
      </c>
      <c r="B17" t="s">
        <v>11</v>
      </c>
      <c r="C17" s="158">
        <v>0.1</v>
      </c>
      <c r="D17" s="101">
        <f>INDEX('Unemployment Rates'!$B$2:$B$96,MATCH(B17,'Unemployment Rates'!$A$2:$A$96,0))</f>
        <v>6.3E-2</v>
      </c>
    </row>
    <row r="18" spans="1:4" x14ac:dyDescent="0.25">
      <c r="A18" s="98" t="s">
        <v>592</v>
      </c>
      <c r="B18" t="s">
        <v>12</v>
      </c>
      <c r="C18" s="158">
        <v>0.25</v>
      </c>
      <c r="D18" s="101">
        <f>INDEX('Unemployment Rates'!$B$2:$B$96,MATCH(B18,'Unemployment Rates'!$A$2:$A$96,0))</f>
        <v>4.2999999999999997E-2</v>
      </c>
    </row>
    <row r="19" spans="1:4" x14ac:dyDescent="0.25">
      <c r="A19" s="98" t="s">
        <v>591</v>
      </c>
      <c r="B19" t="s">
        <v>12</v>
      </c>
      <c r="C19" s="158">
        <v>0.27</v>
      </c>
      <c r="D19" s="101">
        <f>INDEX('Unemployment Rates'!$B$2:$B$96,MATCH(B19,'Unemployment Rates'!$A$2:$A$96,0))</f>
        <v>4.2999999999999997E-2</v>
      </c>
    </row>
    <row r="20" spans="1:4" x14ac:dyDescent="0.25">
      <c r="A20" s="98" t="s">
        <v>593</v>
      </c>
      <c r="B20" t="s">
        <v>12</v>
      </c>
      <c r="C20" s="158">
        <v>0.26</v>
      </c>
      <c r="D20" s="101">
        <f>INDEX('Unemployment Rates'!$B$2:$B$96,MATCH(B20,'Unemployment Rates'!$A$2:$A$96,0))</f>
        <v>4.2999999999999997E-2</v>
      </c>
    </row>
    <row r="21" spans="1:4" x14ac:dyDescent="0.25">
      <c r="A21" s="98" t="s">
        <v>594</v>
      </c>
      <c r="B21" t="s">
        <v>12</v>
      </c>
      <c r="C21" s="158">
        <v>0.28999999999999998</v>
      </c>
      <c r="D21" s="101">
        <f>INDEX('Unemployment Rates'!$B$2:$B$96,MATCH(B21,'Unemployment Rates'!$A$2:$A$96,0))</f>
        <v>4.2999999999999997E-2</v>
      </c>
    </row>
    <row r="22" spans="1:4" x14ac:dyDescent="0.25">
      <c r="A22" s="98" t="s">
        <v>595</v>
      </c>
      <c r="B22" t="s">
        <v>12</v>
      </c>
      <c r="C22" s="158">
        <v>0.28000000000000003</v>
      </c>
      <c r="D22" s="101">
        <f>INDEX('Unemployment Rates'!$B$2:$B$96,MATCH(B22,'Unemployment Rates'!$A$2:$A$96,0))</f>
        <v>4.2999999999999997E-2</v>
      </c>
    </row>
    <row r="23" spans="1:4" x14ac:dyDescent="0.25">
      <c r="A23" s="98" t="s">
        <v>596</v>
      </c>
      <c r="B23" t="s">
        <v>12</v>
      </c>
      <c r="C23" s="158">
        <v>0.24</v>
      </c>
      <c r="D23" s="101">
        <f>INDEX('Unemployment Rates'!$B$2:$B$96,MATCH(B23,'Unemployment Rates'!$A$2:$A$96,0))</f>
        <v>4.2999999999999997E-2</v>
      </c>
    </row>
    <row r="24" spans="1:4" x14ac:dyDescent="0.25">
      <c r="A24" s="98" t="s">
        <v>597</v>
      </c>
      <c r="B24" t="s">
        <v>12</v>
      </c>
      <c r="C24" s="158">
        <v>0.26</v>
      </c>
      <c r="D24" s="101">
        <f>INDEX('Unemployment Rates'!$B$2:$B$96,MATCH(B24,'Unemployment Rates'!$A$2:$A$96,0))</f>
        <v>4.2999999999999997E-2</v>
      </c>
    </row>
    <row r="25" spans="1:4" x14ac:dyDescent="0.25">
      <c r="A25" s="98" t="s">
        <v>598</v>
      </c>
      <c r="B25" t="s">
        <v>13</v>
      </c>
      <c r="C25" s="158">
        <v>0.23</v>
      </c>
      <c r="D25" s="101">
        <f>INDEX('Unemployment Rates'!$B$2:$B$96,MATCH(B25,'Unemployment Rates'!$A$2:$A$96,0))</f>
        <v>4.8000000000000001E-2</v>
      </c>
    </row>
    <row r="26" spans="1:4" x14ac:dyDescent="0.25">
      <c r="A26" s="98" t="s">
        <v>599</v>
      </c>
      <c r="B26" t="s">
        <v>13</v>
      </c>
      <c r="C26" s="158">
        <v>0.23</v>
      </c>
      <c r="D26" s="101">
        <f>INDEX('Unemployment Rates'!$B$2:$B$96,MATCH(B26,'Unemployment Rates'!$A$2:$A$96,0))</f>
        <v>4.8000000000000001E-2</v>
      </c>
    </row>
    <row r="27" spans="1:4" x14ac:dyDescent="0.25">
      <c r="A27" s="98" t="s">
        <v>600</v>
      </c>
      <c r="B27" t="s">
        <v>13</v>
      </c>
      <c r="C27" s="158">
        <v>0.21</v>
      </c>
      <c r="D27" s="101">
        <f>INDEX('Unemployment Rates'!$B$2:$B$96,MATCH(B27,'Unemployment Rates'!$A$2:$A$96,0))</f>
        <v>4.8000000000000001E-2</v>
      </c>
    </row>
    <row r="28" spans="1:4" x14ac:dyDescent="0.25">
      <c r="A28" s="98" t="s">
        <v>601</v>
      </c>
      <c r="B28" t="s">
        <v>14</v>
      </c>
      <c r="C28" s="158">
        <v>0.13</v>
      </c>
      <c r="D28" s="101">
        <f>INDEX('Unemployment Rates'!$B$2:$B$96,MATCH(B28,'Unemployment Rates'!$A$2:$A$96,0))</f>
        <v>5.5E-2</v>
      </c>
    </row>
    <row r="29" spans="1:4" x14ac:dyDescent="0.25">
      <c r="A29" s="98" t="s">
        <v>602</v>
      </c>
      <c r="B29" t="s">
        <v>14</v>
      </c>
      <c r="C29" s="158">
        <v>0.19</v>
      </c>
      <c r="D29" s="101">
        <f>INDEX('Unemployment Rates'!$B$2:$B$96,MATCH(B29,'Unemployment Rates'!$A$2:$A$96,0))</f>
        <v>5.5E-2</v>
      </c>
    </row>
    <row r="30" spans="1:4" x14ac:dyDescent="0.25">
      <c r="A30" s="98" t="s">
        <v>603</v>
      </c>
      <c r="B30" t="s">
        <v>14</v>
      </c>
      <c r="C30" s="158">
        <v>0.2</v>
      </c>
      <c r="D30" s="101">
        <f>INDEX('Unemployment Rates'!$B$2:$B$96,MATCH(B30,'Unemployment Rates'!$A$2:$A$96,0))</f>
        <v>5.5E-2</v>
      </c>
    </row>
    <row r="31" spans="1:4" x14ac:dyDescent="0.25">
      <c r="A31" s="98" t="s">
        <v>604</v>
      </c>
      <c r="B31" t="s">
        <v>14</v>
      </c>
      <c r="C31" s="158">
        <v>0.11</v>
      </c>
      <c r="D31" s="101">
        <f>INDEX('Unemployment Rates'!$B$2:$B$96,MATCH(B31,'Unemployment Rates'!$A$2:$A$96,0))</f>
        <v>5.5E-2</v>
      </c>
    </row>
    <row r="32" spans="1:4" x14ac:dyDescent="0.25">
      <c r="A32" s="98" t="s">
        <v>605</v>
      </c>
      <c r="B32" t="s">
        <v>14</v>
      </c>
      <c r="C32" s="158">
        <v>0.11</v>
      </c>
      <c r="D32" s="101">
        <f>INDEX('Unemployment Rates'!$B$2:$B$96,MATCH(B32,'Unemployment Rates'!$A$2:$A$96,0))</f>
        <v>5.5E-2</v>
      </c>
    </row>
    <row r="33" spans="1:4" x14ac:dyDescent="0.25">
      <c r="A33" s="98" t="s">
        <v>607</v>
      </c>
      <c r="B33" t="s">
        <v>15</v>
      </c>
      <c r="C33" s="158">
        <v>0.27</v>
      </c>
      <c r="D33" s="101">
        <f>INDEX('Unemployment Rates'!$B$2:$B$96,MATCH(B33,'Unemployment Rates'!$A$2:$A$96,0))</f>
        <v>4.2999999999999997E-2</v>
      </c>
    </row>
    <row r="34" spans="1:4" x14ac:dyDescent="0.25">
      <c r="A34" s="98" t="s">
        <v>606</v>
      </c>
      <c r="B34" t="s">
        <v>15</v>
      </c>
      <c r="C34" s="158">
        <v>0.21</v>
      </c>
      <c r="D34" s="101">
        <f>INDEX('Unemployment Rates'!$B$2:$B$96,MATCH(B34,'Unemployment Rates'!$A$2:$A$96,0))</f>
        <v>4.2999999999999997E-2</v>
      </c>
    </row>
    <row r="35" spans="1:4" x14ac:dyDescent="0.25">
      <c r="A35" s="98" t="s">
        <v>608</v>
      </c>
      <c r="B35" t="s">
        <v>15</v>
      </c>
      <c r="C35" s="158">
        <v>0.21</v>
      </c>
      <c r="D35" s="101">
        <f>INDEX('Unemployment Rates'!$B$2:$B$96,MATCH(B35,'Unemployment Rates'!$A$2:$A$96,0))</f>
        <v>4.2999999999999997E-2</v>
      </c>
    </row>
    <row r="36" spans="1:4" x14ac:dyDescent="0.25">
      <c r="A36" s="98" t="s">
        <v>610</v>
      </c>
      <c r="B36" t="s">
        <v>16</v>
      </c>
      <c r="C36" s="158">
        <v>0.19</v>
      </c>
      <c r="D36" s="101">
        <f>INDEX('Unemployment Rates'!$B$2:$B$96,MATCH(B36,'Unemployment Rates'!$A$2:$A$96,0))</f>
        <v>5.2999999999999999E-2</v>
      </c>
    </row>
    <row r="37" spans="1:4" x14ac:dyDescent="0.25">
      <c r="A37" s="98" t="s">
        <v>611</v>
      </c>
      <c r="B37" t="s">
        <v>16</v>
      </c>
      <c r="C37" s="158">
        <v>0.15</v>
      </c>
      <c r="D37" s="101">
        <f>INDEX('Unemployment Rates'!$B$2:$B$96,MATCH(B37,'Unemployment Rates'!$A$2:$A$96,0))</f>
        <v>5.2999999999999999E-2</v>
      </c>
    </row>
    <row r="38" spans="1:4" x14ac:dyDescent="0.25">
      <c r="A38" s="98" t="s">
        <v>609</v>
      </c>
      <c r="B38" t="s">
        <v>16</v>
      </c>
      <c r="C38" s="158">
        <v>0.19</v>
      </c>
      <c r="D38" s="101">
        <f>INDEX('Unemployment Rates'!$B$2:$B$96,MATCH(B38,'Unemployment Rates'!$A$2:$A$96,0))</f>
        <v>5.2999999999999999E-2</v>
      </c>
    </row>
    <row r="39" spans="1:4" x14ac:dyDescent="0.25">
      <c r="A39" s="98" t="s">
        <v>612</v>
      </c>
      <c r="B39" t="s">
        <v>16</v>
      </c>
      <c r="C39" s="158">
        <v>0.28999999999999998</v>
      </c>
      <c r="D39" s="101">
        <f>INDEX('Unemployment Rates'!$B$2:$B$96,MATCH(B39,'Unemployment Rates'!$A$2:$A$96,0))</f>
        <v>5.2999999999999999E-2</v>
      </c>
    </row>
    <row r="40" spans="1:4" x14ac:dyDescent="0.25">
      <c r="A40" s="98" t="s">
        <v>613</v>
      </c>
      <c r="B40" t="s">
        <v>16</v>
      </c>
      <c r="C40" s="158">
        <v>0.13</v>
      </c>
      <c r="D40" s="101">
        <f>INDEX('Unemployment Rates'!$B$2:$B$96,MATCH(B40,'Unemployment Rates'!$A$2:$A$96,0))</f>
        <v>5.2999999999999999E-2</v>
      </c>
    </row>
    <row r="41" spans="1:4" x14ac:dyDescent="0.25">
      <c r="A41" s="98" t="s">
        <v>614</v>
      </c>
      <c r="B41" t="s">
        <v>16</v>
      </c>
      <c r="C41" s="158">
        <v>0.11</v>
      </c>
      <c r="D41" s="101">
        <f>INDEX('Unemployment Rates'!$B$2:$B$96,MATCH(B41,'Unemployment Rates'!$A$2:$A$96,0))</f>
        <v>5.2999999999999999E-2</v>
      </c>
    </row>
    <row r="42" spans="1:4" x14ac:dyDescent="0.25">
      <c r="A42" s="98" t="s">
        <v>615</v>
      </c>
      <c r="B42" t="s">
        <v>16</v>
      </c>
      <c r="C42" s="158">
        <v>0.19</v>
      </c>
      <c r="D42" s="101">
        <f>INDEX('Unemployment Rates'!$B$2:$B$96,MATCH(B42,'Unemployment Rates'!$A$2:$A$96,0))</f>
        <v>5.2999999999999999E-2</v>
      </c>
    </row>
    <row r="43" spans="1:4" x14ac:dyDescent="0.25">
      <c r="A43" s="98" t="s">
        <v>616</v>
      </c>
      <c r="B43" t="s">
        <v>16</v>
      </c>
      <c r="C43" s="158">
        <v>0.25</v>
      </c>
      <c r="D43" s="101">
        <f>INDEX('Unemployment Rates'!$B$2:$B$96,MATCH(B43,'Unemployment Rates'!$A$2:$A$96,0))</f>
        <v>5.2999999999999999E-2</v>
      </c>
    </row>
    <row r="44" spans="1:4" x14ac:dyDescent="0.25">
      <c r="A44" s="98" t="s">
        <v>617</v>
      </c>
      <c r="B44" t="s">
        <v>16</v>
      </c>
      <c r="C44" s="158">
        <v>0.19</v>
      </c>
      <c r="D44" s="101">
        <f>INDEX('Unemployment Rates'!$B$2:$B$96,MATCH(B44,'Unemployment Rates'!$A$2:$A$96,0))</f>
        <v>5.2999999999999999E-2</v>
      </c>
    </row>
    <row r="45" spans="1:4" x14ac:dyDescent="0.25">
      <c r="A45" s="98" t="s">
        <v>618</v>
      </c>
      <c r="B45" t="s">
        <v>17</v>
      </c>
      <c r="C45" s="158">
        <v>0.17</v>
      </c>
      <c r="D45" s="101">
        <f>INDEX('Unemployment Rates'!$B$2:$B$96,MATCH(B45,'Unemployment Rates'!$A$2:$A$96,0))</f>
        <v>4.9000000000000002E-2</v>
      </c>
    </row>
    <row r="46" spans="1:4" x14ac:dyDescent="0.25">
      <c r="A46" s="98" t="s">
        <v>619</v>
      </c>
      <c r="B46" t="s">
        <v>17</v>
      </c>
      <c r="C46" s="158">
        <v>0.17</v>
      </c>
      <c r="D46" s="101">
        <f>INDEX('Unemployment Rates'!$B$2:$B$96,MATCH(B46,'Unemployment Rates'!$A$2:$A$96,0))</f>
        <v>4.9000000000000002E-2</v>
      </c>
    </row>
    <row r="47" spans="1:4" x14ac:dyDescent="0.25">
      <c r="A47" s="98" t="s">
        <v>620</v>
      </c>
      <c r="B47" t="s">
        <v>17</v>
      </c>
      <c r="C47" s="158">
        <v>0.25</v>
      </c>
      <c r="D47" s="101">
        <f>INDEX('Unemployment Rates'!$B$2:$B$96,MATCH(B47,'Unemployment Rates'!$A$2:$A$96,0))</f>
        <v>4.9000000000000002E-2</v>
      </c>
    </row>
    <row r="48" spans="1:4" x14ac:dyDescent="0.25">
      <c r="A48" s="98" t="s">
        <v>622</v>
      </c>
      <c r="B48" t="s">
        <v>18</v>
      </c>
      <c r="C48" s="158">
        <v>0.27</v>
      </c>
      <c r="D48" s="101">
        <f>INDEX('Unemployment Rates'!$B$2:$B$96,MATCH(B48,'Unemployment Rates'!$A$2:$A$96,0))</f>
        <v>3.7999999999999999E-2</v>
      </c>
    </row>
    <row r="49" spans="1:4" x14ac:dyDescent="0.25">
      <c r="A49" s="98" t="s">
        <v>621</v>
      </c>
      <c r="B49" t="s">
        <v>18</v>
      </c>
      <c r="C49" s="158">
        <v>0.27</v>
      </c>
      <c r="D49" s="101">
        <f>INDEX('Unemployment Rates'!$B$2:$B$96,MATCH(B49,'Unemployment Rates'!$A$2:$A$96,0))</f>
        <v>3.7999999999999999E-2</v>
      </c>
    </row>
    <row r="50" spans="1:4" x14ac:dyDescent="0.25">
      <c r="A50" s="98" t="s">
        <v>623</v>
      </c>
      <c r="B50" t="s">
        <v>18</v>
      </c>
      <c r="C50" s="158">
        <v>0.28999999999999998</v>
      </c>
      <c r="D50" s="101">
        <f>INDEX('Unemployment Rates'!$B$2:$B$96,MATCH(B50,'Unemployment Rates'!$A$2:$A$96,0))</f>
        <v>3.7999999999999999E-2</v>
      </c>
    </row>
    <row r="51" spans="1:4" x14ac:dyDescent="0.25">
      <c r="A51" s="98" t="s">
        <v>624</v>
      </c>
      <c r="B51" t="s">
        <v>18</v>
      </c>
      <c r="C51" s="158">
        <v>0.28999999999999998</v>
      </c>
      <c r="D51" s="101">
        <f>INDEX('Unemployment Rates'!$B$2:$B$96,MATCH(B51,'Unemployment Rates'!$A$2:$A$96,0))</f>
        <v>3.7999999999999999E-2</v>
      </c>
    </row>
    <row r="52" spans="1:4" x14ac:dyDescent="0.25">
      <c r="A52" s="98" t="s">
        <v>625</v>
      </c>
      <c r="B52" t="s">
        <v>18</v>
      </c>
      <c r="C52" s="158">
        <v>0.28999999999999998</v>
      </c>
      <c r="D52" s="101">
        <f>INDEX('Unemployment Rates'!$B$2:$B$96,MATCH(B52,'Unemployment Rates'!$A$2:$A$96,0))</f>
        <v>3.7999999999999999E-2</v>
      </c>
    </row>
    <row r="53" spans="1:4" x14ac:dyDescent="0.25">
      <c r="A53" s="98" t="s">
        <v>626</v>
      </c>
      <c r="B53" t="s">
        <v>19</v>
      </c>
      <c r="C53" s="158">
        <v>0.22</v>
      </c>
      <c r="D53" s="101">
        <f>INDEX('Unemployment Rates'!$B$2:$B$96,MATCH(B53,'Unemployment Rates'!$A$2:$A$96,0))</f>
        <v>3.9E-2</v>
      </c>
    </row>
    <row r="54" spans="1:4" x14ac:dyDescent="0.25">
      <c r="A54" s="98" t="s">
        <v>627</v>
      </c>
      <c r="B54" t="s">
        <v>19</v>
      </c>
      <c r="C54" s="158">
        <v>0.19</v>
      </c>
      <c r="D54" s="101">
        <f>INDEX('Unemployment Rates'!$B$2:$B$96,MATCH(B54,'Unemployment Rates'!$A$2:$A$96,0))</f>
        <v>3.9E-2</v>
      </c>
    </row>
    <row r="55" spans="1:4" x14ac:dyDescent="0.25">
      <c r="A55" s="98" t="s">
        <v>628</v>
      </c>
      <c r="B55" t="s">
        <v>19</v>
      </c>
      <c r="C55" s="158">
        <v>0.18</v>
      </c>
      <c r="D55" s="101">
        <f>INDEX('Unemployment Rates'!$B$2:$B$96,MATCH(B55,'Unemployment Rates'!$A$2:$A$96,0))</f>
        <v>3.9E-2</v>
      </c>
    </row>
    <row r="56" spans="1:4" x14ac:dyDescent="0.25">
      <c r="A56" s="98" t="s">
        <v>629</v>
      </c>
      <c r="B56" t="s">
        <v>20</v>
      </c>
      <c r="C56" s="158">
        <v>0.17</v>
      </c>
      <c r="D56" s="101">
        <f>INDEX('Unemployment Rates'!$B$2:$B$96,MATCH(B56,'Unemployment Rates'!$A$2:$A$96,0))</f>
        <v>5.0999999999999997E-2</v>
      </c>
    </row>
    <row r="57" spans="1:4" x14ac:dyDescent="0.25">
      <c r="A57" s="98" t="s">
        <v>630</v>
      </c>
      <c r="B57" t="s">
        <v>20</v>
      </c>
      <c r="C57" s="158">
        <v>0.17</v>
      </c>
      <c r="D57" s="101">
        <f>INDEX('Unemployment Rates'!$B$2:$B$96,MATCH(B57,'Unemployment Rates'!$A$2:$A$96,0))</f>
        <v>5.0999999999999997E-2</v>
      </c>
    </row>
    <row r="58" spans="1:4" x14ac:dyDescent="0.25">
      <c r="A58" s="98" t="s">
        <v>631</v>
      </c>
      <c r="B58" t="s">
        <v>20</v>
      </c>
      <c r="C58" s="158">
        <v>0.23</v>
      </c>
      <c r="D58" s="101">
        <f>INDEX('Unemployment Rates'!$B$2:$B$96,MATCH(B58,'Unemployment Rates'!$A$2:$A$96,0))</f>
        <v>5.0999999999999997E-2</v>
      </c>
    </row>
    <row r="59" spans="1:4" x14ac:dyDescent="0.25">
      <c r="A59" s="98" t="s">
        <v>632</v>
      </c>
      <c r="B59" t="s">
        <v>20</v>
      </c>
      <c r="C59" s="158">
        <v>0.2</v>
      </c>
      <c r="D59" s="101">
        <f>INDEX('Unemployment Rates'!$B$2:$B$96,MATCH(B59,'Unemployment Rates'!$A$2:$A$96,0))</f>
        <v>5.0999999999999997E-2</v>
      </c>
    </row>
    <row r="60" spans="1:4" x14ac:dyDescent="0.25">
      <c r="A60" s="98" t="s">
        <v>633</v>
      </c>
      <c r="B60" t="s">
        <v>20</v>
      </c>
      <c r="C60" s="158">
        <v>0.15</v>
      </c>
      <c r="D60" s="101">
        <f>INDEX('Unemployment Rates'!$B$2:$B$96,MATCH(B60,'Unemployment Rates'!$A$2:$A$96,0))</f>
        <v>5.0999999999999997E-2</v>
      </c>
    </row>
    <row r="61" spans="1:4" x14ac:dyDescent="0.25">
      <c r="A61" s="98" t="s">
        <v>635</v>
      </c>
      <c r="B61" t="s">
        <v>21</v>
      </c>
      <c r="C61" s="158">
        <v>0.11</v>
      </c>
      <c r="D61" s="101">
        <f>INDEX('Unemployment Rates'!$B$2:$B$96,MATCH(B61,'Unemployment Rates'!$A$2:$A$96,0))</f>
        <v>5.8999999999999997E-2</v>
      </c>
    </row>
    <row r="62" spans="1:4" x14ac:dyDescent="0.25">
      <c r="A62" s="98" t="s">
        <v>634</v>
      </c>
      <c r="B62" t="s">
        <v>21</v>
      </c>
      <c r="C62" s="158">
        <v>0.14000000000000001</v>
      </c>
      <c r="D62" s="101">
        <f>INDEX('Unemployment Rates'!$B$2:$B$96,MATCH(B62,'Unemployment Rates'!$A$2:$A$96,0))</f>
        <v>5.8999999999999997E-2</v>
      </c>
    </row>
    <row r="63" spans="1:4" x14ac:dyDescent="0.25">
      <c r="A63" s="98" t="s">
        <v>636</v>
      </c>
      <c r="B63" t="s">
        <v>22</v>
      </c>
      <c r="C63" s="158">
        <v>0.12</v>
      </c>
      <c r="D63" s="101">
        <f>INDEX('Unemployment Rates'!$B$2:$B$96,MATCH(B63,'Unemployment Rates'!$A$2:$A$96,0))</f>
        <v>7.0000000000000007E-2</v>
      </c>
    </row>
    <row r="64" spans="1:4" x14ac:dyDescent="0.25">
      <c r="A64" s="98" t="s">
        <v>637</v>
      </c>
      <c r="B64" t="s">
        <v>22</v>
      </c>
      <c r="C64" s="158">
        <v>0.1</v>
      </c>
      <c r="D64" s="101">
        <f>INDEX('Unemployment Rates'!$B$2:$B$96,MATCH(B64,'Unemployment Rates'!$A$2:$A$96,0))</f>
        <v>7.0000000000000007E-2</v>
      </c>
    </row>
    <row r="65" spans="1:4" x14ac:dyDescent="0.25">
      <c r="A65" s="98" t="s">
        <v>638</v>
      </c>
      <c r="B65" t="s">
        <v>22</v>
      </c>
      <c r="C65" s="158">
        <v>0.2</v>
      </c>
      <c r="D65" s="101">
        <f>INDEX('Unemployment Rates'!$B$2:$B$96,MATCH(B65,'Unemployment Rates'!$A$2:$A$96,0))</f>
        <v>7.0000000000000007E-2</v>
      </c>
    </row>
    <row r="66" spans="1:4" x14ac:dyDescent="0.25">
      <c r="A66" s="98" t="s">
        <v>639</v>
      </c>
      <c r="B66" t="s">
        <v>23</v>
      </c>
      <c r="C66" s="158">
        <v>0.23</v>
      </c>
      <c r="D66" s="101">
        <f>INDEX('Unemployment Rates'!$B$2:$B$96,MATCH(B66,'Unemployment Rates'!$A$2:$A$96,0))</f>
        <v>5.0999999999999997E-2</v>
      </c>
    </row>
    <row r="67" spans="1:4" x14ac:dyDescent="0.25">
      <c r="A67" s="98" t="s">
        <v>640</v>
      </c>
      <c r="B67" t="s">
        <v>23</v>
      </c>
      <c r="C67" s="158">
        <v>0.2</v>
      </c>
      <c r="D67" s="101">
        <f>INDEX('Unemployment Rates'!$B$2:$B$96,MATCH(B67,'Unemployment Rates'!$A$2:$A$96,0))</f>
        <v>5.0999999999999997E-2</v>
      </c>
    </row>
    <row r="68" spans="1:4" x14ac:dyDescent="0.25">
      <c r="A68" s="98" t="s">
        <v>641</v>
      </c>
      <c r="B68" t="s">
        <v>23</v>
      </c>
      <c r="C68" s="158">
        <v>0.23</v>
      </c>
      <c r="D68" s="101">
        <f>INDEX('Unemployment Rates'!$B$2:$B$96,MATCH(B68,'Unemployment Rates'!$A$2:$A$96,0))</f>
        <v>5.0999999999999997E-2</v>
      </c>
    </row>
    <row r="69" spans="1:4" x14ac:dyDescent="0.25">
      <c r="A69" s="98" t="s">
        <v>643</v>
      </c>
      <c r="B69" t="s">
        <v>24</v>
      </c>
      <c r="C69" s="158">
        <v>0.21</v>
      </c>
      <c r="D69" s="101">
        <f>INDEX('Unemployment Rates'!$B$2:$B$96,MATCH(B69,'Unemployment Rates'!$A$2:$A$96,0))</f>
        <v>4.2000000000000003E-2</v>
      </c>
    </row>
    <row r="70" spans="1:4" x14ac:dyDescent="0.25">
      <c r="A70" s="98" t="s">
        <v>644</v>
      </c>
      <c r="B70" t="s">
        <v>24</v>
      </c>
      <c r="C70" s="158">
        <v>0.15</v>
      </c>
      <c r="D70" s="101">
        <f>INDEX('Unemployment Rates'!$B$2:$B$96,MATCH(B70,'Unemployment Rates'!$A$2:$A$96,0))</f>
        <v>4.2000000000000003E-2</v>
      </c>
    </row>
    <row r="71" spans="1:4" x14ac:dyDescent="0.25">
      <c r="A71" s="98" t="s">
        <v>642</v>
      </c>
      <c r="B71" t="s">
        <v>24</v>
      </c>
      <c r="C71" s="158">
        <v>0.2</v>
      </c>
      <c r="D71" s="101">
        <f>INDEX('Unemployment Rates'!$B$2:$B$96,MATCH(B71,'Unemployment Rates'!$A$2:$A$96,0))</f>
        <v>4.2000000000000003E-2</v>
      </c>
    </row>
    <row r="72" spans="1:4" x14ac:dyDescent="0.25">
      <c r="A72" s="98" t="s">
        <v>645</v>
      </c>
      <c r="B72" t="s">
        <v>24</v>
      </c>
      <c r="C72" s="158">
        <v>0.12</v>
      </c>
      <c r="D72" s="101">
        <f>INDEX('Unemployment Rates'!$B$2:$B$96,MATCH(B72,'Unemployment Rates'!$A$2:$A$96,0))</f>
        <v>4.2000000000000003E-2</v>
      </c>
    </row>
    <row r="73" spans="1:4" x14ac:dyDescent="0.25">
      <c r="A73" s="98" t="s">
        <v>646</v>
      </c>
      <c r="B73" t="s">
        <v>24</v>
      </c>
      <c r="C73" s="158">
        <v>0.18</v>
      </c>
      <c r="D73" s="101">
        <f>INDEX('Unemployment Rates'!$B$2:$B$96,MATCH(B73,'Unemployment Rates'!$A$2:$A$96,0))</f>
        <v>4.2000000000000003E-2</v>
      </c>
    </row>
    <row r="74" spans="1:4" x14ac:dyDescent="0.25">
      <c r="A74" s="98" t="s">
        <v>647</v>
      </c>
      <c r="B74" t="s">
        <v>24</v>
      </c>
      <c r="C74" s="158">
        <v>0.23</v>
      </c>
      <c r="D74" s="101">
        <f>INDEX('Unemployment Rates'!$B$2:$B$96,MATCH(B74,'Unemployment Rates'!$A$2:$A$96,0))</f>
        <v>4.2000000000000003E-2</v>
      </c>
    </row>
    <row r="75" spans="1:4" x14ac:dyDescent="0.25">
      <c r="A75" s="98" t="s">
        <v>649</v>
      </c>
      <c r="B75" t="s">
        <v>25</v>
      </c>
      <c r="C75" s="158">
        <v>0.13</v>
      </c>
      <c r="D75" s="101">
        <f>INDEX('Unemployment Rates'!$B$2:$B$96,MATCH(B75,'Unemployment Rates'!$A$2:$A$96,0))</f>
        <v>5.5E-2</v>
      </c>
    </row>
    <row r="76" spans="1:4" x14ac:dyDescent="0.25">
      <c r="A76" s="98" t="s">
        <v>650</v>
      </c>
      <c r="B76" t="s">
        <v>25</v>
      </c>
      <c r="C76" s="158">
        <v>0.11</v>
      </c>
      <c r="D76" s="101">
        <f>INDEX('Unemployment Rates'!$B$2:$B$96,MATCH(B76,'Unemployment Rates'!$A$2:$A$96,0))</f>
        <v>5.5E-2</v>
      </c>
    </row>
    <row r="77" spans="1:4" x14ac:dyDescent="0.25">
      <c r="A77" s="98" t="s">
        <v>648</v>
      </c>
      <c r="B77" t="s">
        <v>25</v>
      </c>
      <c r="C77" s="158">
        <v>0.21</v>
      </c>
      <c r="D77" s="101">
        <f>INDEX('Unemployment Rates'!$B$2:$B$96,MATCH(B77,'Unemployment Rates'!$A$2:$A$96,0))</f>
        <v>5.5E-2</v>
      </c>
    </row>
    <row r="78" spans="1:4" x14ac:dyDescent="0.25">
      <c r="A78" s="98" t="s">
        <v>651</v>
      </c>
      <c r="B78" t="s">
        <v>25</v>
      </c>
      <c r="C78" s="158">
        <v>0.14000000000000001</v>
      </c>
      <c r="D78" s="101">
        <f>INDEX('Unemployment Rates'!$B$2:$B$96,MATCH(B78,'Unemployment Rates'!$A$2:$A$96,0))</f>
        <v>5.5E-2</v>
      </c>
    </row>
    <row r="79" spans="1:4" x14ac:dyDescent="0.25">
      <c r="A79" s="98" t="s">
        <v>653</v>
      </c>
      <c r="B79" t="s">
        <v>26</v>
      </c>
      <c r="C79" s="158">
        <v>0.3</v>
      </c>
      <c r="D79" s="101">
        <f>INDEX('Unemployment Rates'!$B$2:$B$96,MATCH(B79,'Unemployment Rates'!$A$2:$A$96,0))</f>
        <v>0.05</v>
      </c>
    </row>
    <row r="80" spans="1:4" x14ac:dyDescent="0.25">
      <c r="A80" s="98" t="s">
        <v>654</v>
      </c>
      <c r="B80" t="s">
        <v>26</v>
      </c>
      <c r="C80" s="158">
        <v>0.3</v>
      </c>
      <c r="D80" s="101">
        <f>INDEX('Unemployment Rates'!$B$2:$B$96,MATCH(B80,'Unemployment Rates'!$A$2:$A$96,0))</f>
        <v>0.05</v>
      </c>
    </row>
    <row r="81" spans="1:4" x14ac:dyDescent="0.25">
      <c r="A81" s="98" t="s">
        <v>652</v>
      </c>
      <c r="B81" t="s">
        <v>26</v>
      </c>
      <c r="C81" s="158">
        <v>0.27</v>
      </c>
      <c r="D81" s="101">
        <f>INDEX('Unemployment Rates'!$B$2:$B$96,MATCH(B81,'Unemployment Rates'!$A$2:$A$96,0))</f>
        <v>0.05</v>
      </c>
    </row>
    <row r="82" spans="1:4" x14ac:dyDescent="0.25">
      <c r="A82" s="98" t="s">
        <v>655</v>
      </c>
      <c r="B82" t="s">
        <v>26</v>
      </c>
      <c r="C82" s="158">
        <v>0.3</v>
      </c>
      <c r="D82" s="101">
        <f>INDEX('Unemployment Rates'!$B$2:$B$96,MATCH(B82,'Unemployment Rates'!$A$2:$A$96,0))</f>
        <v>0.05</v>
      </c>
    </row>
    <row r="83" spans="1:4" x14ac:dyDescent="0.25">
      <c r="A83" s="98" t="s">
        <v>656</v>
      </c>
      <c r="B83" t="s">
        <v>26</v>
      </c>
      <c r="C83" s="158">
        <v>0.27</v>
      </c>
      <c r="D83" s="101">
        <f>INDEX('Unemployment Rates'!$B$2:$B$96,MATCH(B83,'Unemployment Rates'!$A$2:$A$96,0))</f>
        <v>0.05</v>
      </c>
    </row>
    <row r="84" spans="1:4" x14ac:dyDescent="0.25">
      <c r="A84" s="98" t="s">
        <v>657</v>
      </c>
      <c r="B84" t="s">
        <v>26</v>
      </c>
      <c r="C84" s="158">
        <v>0.25</v>
      </c>
      <c r="D84" s="101">
        <f>INDEX('Unemployment Rates'!$B$2:$B$96,MATCH(B84,'Unemployment Rates'!$A$2:$A$96,0))</f>
        <v>0.05</v>
      </c>
    </row>
    <row r="85" spans="1:4" x14ac:dyDescent="0.25">
      <c r="A85" s="98" t="s">
        <v>658</v>
      </c>
      <c r="B85" t="s">
        <v>26</v>
      </c>
      <c r="C85" s="158">
        <v>0.3</v>
      </c>
      <c r="D85" s="101">
        <f>INDEX('Unemployment Rates'!$B$2:$B$96,MATCH(B85,'Unemployment Rates'!$A$2:$A$96,0))</f>
        <v>0.05</v>
      </c>
    </row>
    <row r="86" spans="1:4" x14ac:dyDescent="0.25">
      <c r="A86" s="98" t="s">
        <v>659</v>
      </c>
      <c r="B86" t="s">
        <v>27</v>
      </c>
      <c r="C86" s="158">
        <v>0.15</v>
      </c>
      <c r="D86" s="101">
        <f>INDEX('Unemployment Rates'!$B$2:$B$96,MATCH(B86,'Unemployment Rates'!$A$2:$A$96,0))</f>
        <v>6.3E-2</v>
      </c>
    </row>
    <row r="87" spans="1:4" x14ac:dyDescent="0.25">
      <c r="A87" s="98" t="s">
        <v>660</v>
      </c>
      <c r="B87" t="s">
        <v>27</v>
      </c>
      <c r="C87" s="158">
        <v>0.11</v>
      </c>
      <c r="D87" s="101">
        <f>INDEX('Unemployment Rates'!$B$2:$B$96,MATCH(B87,'Unemployment Rates'!$A$2:$A$96,0))</f>
        <v>6.3E-2</v>
      </c>
    </row>
    <row r="88" spans="1:4" x14ac:dyDescent="0.25">
      <c r="A88" s="98" t="s">
        <v>661</v>
      </c>
      <c r="B88" t="s">
        <v>27</v>
      </c>
      <c r="C88" s="158">
        <v>0.11</v>
      </c>
      <c r="D88" s="101">
        <f>INDEX('Unemployment Rates'!$B$2:$B$96,MATCH(B88,'Unemployment Rates'!$A$2:$A$96,0))</f>
        <v>6.3E-2</v>
      </c>
    </row>
    <row r="89" spans="1:4" x14ac:dyDescent="0.25">
      <c r="A89" s="98" t="s">
        <v>662</v>
      </c>
      <c r="B89" t="s">
        <v>27</v>
      </c>
      <c r="C89" s="158">
        <v>0.11</v>
      </c>
      <c r="D89" s="101">
        <f>INDEX('Unemployment Rates'!$B$2:$B$96,MATCH(B89,'Unemployment Rates'!$A$2:$A$96,0))</f>
        <v>6.3E-2</v>
      </c>
    </row>
    <row r="90" spans="1:4" x14ac:dyDescent="0.25">
      <c r="A90" s="98" t="s">
        <v>664</v>
      </c>
      <c r="B90" t="s">
        <v>28</v>
      </c>
      <c r="C90" s="158">
        <v>0.19</v>
      </c>
      <c r="D90" s="101">
        <f>INDEX('Unemployment Rates'!$B$2:$B$96,MATCH(B90,'Unemployment Rates'!$A$2:$A$96,0))</f>
        <v>5.7000000000000002E-2</v>
      </c>
    </row>
    <row r="91" spans="1:4" x14ac:dyDescent="0.25">
      <c r="A91" s="98" t="s">
        <v>663</v>
      </c>
      <c r="B91" t="s">
        <v>28</v>
      </c>
      <c r="C91" s="158">
        <v>0.2</v>
      </c>
      <c r="D91" s="101">
        <f>INDEX('Unemployment Rates'!$B$2:$B$96,MATCH(B91,'Unemployment Rates'!$A$2:$A$96,0))</f>
        <v>5.7000000000000002E-2</v>
      </c>
    </row>
    <row r="92" spans="1:4" x14ac:dyDescent="0.25">
      <c r="A92" s="98" t="s">
        <v>665</v>
      </c>
      <c r="B92" t="s">
        <v>28</v>
      </c>
      <c r="C92" s="158">
        <v>0.2</v>
      </c>
      <c r="D92" s="101">
        <f>INDEX('Unemployment Rates'!$B$2:$B$96,MATCH(B92,'Unemployment Rates'!$A$2:$A$96,0))</f>
        <v>5.7000000000000002E-2</v>
      </c>
    </row>
    <row r="93" spans="1:4" x14ac:dyDescent="0.25">
      <c r="A93" s="98" t="s">
        <v>666</v>
      </c>
      <c r="B93" t="s">
        <v>28</v>
      </c>
      <c r="C93" s="158">
        <v>0.2</v>
      </c>
      <c r="D93" s="101">
        <f>INDEX('Unemployment Rates'!$B$2:$B$96,MATCH(B93,'Unemployment Rates'!$A$2:$A$96,0))</f>
        <v>5.7000000000000002E-2</v>
      </c>
    </row>
    <row r="94" spans="1:4" x14ac:dyDescent="0.25">
      <c r="A94" s="98" t="s">
        <v>667</v>
      </c>
      <c r="B94" t="s">
        <v>28</v>
      </c>
      <c r="C94" s="158">
        <v>0.13</v>
      </c>
      <c r="D94" s="101">
        <f>INDEX('Unemployment Rates'!$B$2:$B$96,MATCH(B94,'Unemployment Rates'!$A$2:$A$96,0))</f>
        <v>5.7000000000000002E-2</v>
      </c>
    </row>
    <row r="95" spans="1:4" x14ac:dyDescent="0.25">
      <c r="A95" s="98" t="s">
        <v>669</v>
      </c>
      <c r="B95" t="s">
        <v>29</v>
      </c>
      <c r="C95" s="158">
        <v>0.27</v>
      </c>
      <c r="D95" s="101">
        <f>INDEX('Unemployment Rates'!$B$2:$B$96,MATCH(B95,'Unemployment Rates'!$A$2:$A$96,0))</f>
        <v>4.1000000000000002E-2</v>
      </c>
    </row>
    <row r="96" spans="1:4" x14ac:dyDescent="0.25">
      <c r="A96" s="98" t="s">
        <v>670</v>
      </c>
      <c r="B96" t="s">
        <v>29</v>
      </c>
      <c r="C96" s="158">
        <v>0.28999999999999998</v>
      </c>
      <c r="D96" s="101">
        <f>INDEX('Unemployment Rates'!$B$2:$B$96,MATCH(B96,'Unemployment Rates'!$A$2:$A$96,0))</f>
        <v>4.1000000000000002E-2</v>
      </c>
    </row>
    <row r="97" spans="1:4" x14ac:dyDescent="0.25">
      <c r="A97" s="98" t="s">
        <v>671</v>
      </c>
      <c r="B97" t="s">
        <v>29</v>
      </c>
      <c r="C97" s="158">
        <v>0.25</v>
      </c>
      <c r="D97" s="101">
        <f>INDEX('Unemployment Rates'!$B$2:$B$96,MATCH(B97,'Unemployment Rates'!$A$2:$A$96,0))</f>
        <v>4.1000000000000002E-2</v>
      </c>
    </row>
    <row r="98" spans="1:4" x14ac:dyDescent="0.25">
      <c r="A98" s="98" t="s">
        <v>668</v>
      </c>
      <c r="B98" t="s">
        <v>29</v>
      </c>
      <c r="C98" s="158">
        <v>0.26</v>
      </c>
      <c r="D98" s="101">
        <f>INDEX('Unemployment Rates'!$B$2:$B$96,MATCH(B98,'Unemployment Rates'!$A$2:$A$96,0))</f>
        <v>4.1000000000000002E-2</v>
      </c>
    </row>
    <row r="99" spans="1:4" x14ac:dyDescent="0.25">
      <c r="A99" s="98" t="s">
        <v>672</v>
      </c>
      <c r="B99" t="s">
        <v>29</v>
      </c>
      <c r="C99" s="158">
        <v>0.16</v>
      </c>
      <c r="D99" s="101">
        <f>INDEX('Unemployment Rates'!$B$2:$B$96,MATCH(B99,'Unemployment Rates'!$A$2:$A$96,0))</f>
        <v>4.1000000000000002E-2</v>
      </c>
    </row>
    <row r="100" spans="1:4" x14ac:dyDescent="0.25">
      <c r="A100" s="98" t="s">
        <v>673</v>
      </c>
      <c r="B100" t="s">
        <v>29</v>
      </c>
      <c r="C100" s="158">
        <v>0.24</v>
      </c>
      <c r="D100" s="101">
        <f>INDEX('Unemployment Rates'!$B$2:$B$96,MATCH(B100,'Unemployment Rates'!$A$2:$A$96,0))</f>
        <v>4.1000000000000002E-2</v>
      </c>
    </row>
    <row r="101" spans="1:4" x14ac:dyDescent="0.25">
      <c r="A101" s="98" t="s">
        <v>674</v>
      </c>
      <c r="B101" t="s">
        <v>29</v>
      </c>
      <c r="C101" s="158">
        <v>0.28000000000000003</v>
      </c>
      <c r="D101" s="101">
        <f>INDEX('Unemployment Rates'!$B$2:$B$96,MATCH(B101,'Unemployment Rates'!$A$2:$A$96,0))</f>
        <v>4.1000000000000002E-2</v>
      </c>
    </row>
    <row r="102" spans="1:4" x14ac:dyDescent="0.25">
      <c r="A102" s="98" t="s">
        <v>675</v>
      </c>
      <c r="B102" t="s">
        <v>30</v>
      </c>
      <c r="C102" s="158">
        <v>0.19</v>
      </c>
      <c r="D102" s="101">
        <f>INDEX('Unemployment Rates'!$B$2:$B$96,MATCH(B102,'Unemployment Rates'!$A$2:$A$96,0))</f>
        <v>5.2999999999999999E-2</v>
      </c>
    </row>
    <row r="103" spans="1:4" x14ac:dyDescent="0.25">
      <c r="A103" s="98" t="s">
        <v>676</v>
      </c>
      <c r="B103" t="s">
        <v>30</v>
      </c>
      <c r="C103" s="158">
        <v>0.16</v>
      </c>
      <c r="D103" s="101">
        <f>INDEX('Unemployment Rates'!$B$2:$B$96,MATCH(B103,'Unemployment Rates'!$A$2:$A$96,0))</f>
        <v>5.2999999999999999E-2</v>
      </c>
    </row>
    <row r="104" spans="1:4" x14ac:dyDescent="0.25">
      <c r="A104" s="98" t="s">
        <v>677</v>
      </c>
      <c r="B104" t="s">
        <v>30</v>
      </c>
      <c r="C104" s="158">
        <v>0.15</v>
      </c>
      <c r="D104" s="101">
        <f>INDEX('Unemployment Rates'!$B$2:$B$96,MATCH(B104,'Unemployment Rates'!$A$2:$A$96,0))</f>
        <v>5.2999999999999999E-2</v>
      </c>
    </row>
    <row r="105" spans="1:4" x14ac:dyDescent="0.25">
      <c r="A105" s="98" t="s">
        <v>678</v>
      </c>
      <c r="B105" t="s">
        <v>30</v>
      </c>
      <c r="C105" s="158">
        <v>0.19</v>
      </c>
      <c r="D105" s="101">
        <f>INDEX('Unemployment Rates'!$B$2:$B$96,MATCH(B105,'Unemployment Rates'!$A$2:$A$96,0))</f>
        <v>5.2999999999999999E-2</v>
      </c>
    </row>
    <row r="106" spans="1:4" x14ac:dyDescent="0.25">
      <c r="A106" s="98" t="s">
        <v>680</v>
      </c>
      <c r="B106" t="s">
        <v>31</v>
      </c>
      <c r="C106" s="158">
        <v>0.25</v>
      </c>
      <c r="D106" s="101">
        <f>INDEX('Unemployment Rates'!$B$2:$B$96,MATCH(B106,'Unemployment Rates'!$A$2:$A$96,0))</f>
        <v>4.5999999999999999E-2</v>
      </c>
    </row>
    <row r="107" spans="1:4" x14ac:dyDescent="0.25">
      <c r="A107" s="98" t="s">
        <v>679</v>
      </c>
      <c r="B107" t="s">
        <v>31</v>
      </c>
      <c r="C107" s="158">
        <v>0.24</v>
      </c>
      <c r="D107" s="101">
        <f>INDEX('Unemployment Rates'!$B$2:$B$96,MATCH(B107,'Unemployment Rates'!$A$2:$A$96,0))</f>
        <v>4.5999999999999999E-2</v>
      </c>
    </row>
    <row r="108" spans="1:4" x14ac:dyDescent="0.25">
      <c r="A108" s="98" t="s">
        <v>681</v>
      </c>
      <c r="B108" t="s">
        <v>31</v>
      </c>
      <c r="C108" s="158">
        <v>0.1</v>
      </c>
      <c r="D108" s="101">
        <f>INDEX('Unemployment Rates'!$B$2:$B$96,MATCH(B108,'Unemployment Rates'!$A$2:$A$96,0))</f>
        <v>4.5999999999999999E-2</v>
      </c>
    </row>
    <row r="109" spans="1:4" x14ac:dyDescent="0.25">
      <c r="A109" s="98" t="s">
        <v>682</v>
      </c>
      <c r="B109" t="s">
        <v>31</v>
      </c>
      <c r="C109" s="158">
        <v>0.27</v>
      </c>
      <c r="D109" s="101">
        <f>INDEX('Unemployment Rates'!$B$2:$B$96,MATCH(B109,'Unemployment Rates'!$A$2:$A$96,0))</f>
        <v>4.5999999999999999E-2</v>
      </c>
    </row>
    <row r="110" spans="1:4" x14ac:dyDescent="0.25">
      <c r="A110" s="98" t="s">
        <v>683</v>
      </c>
      <c r="B110" t="s">
        <v>31</v>
      </c>
      <c r="C110" s="158">
        <v>0.19</v>
      </c>
      <c r="D110" s="101">
        <f>INDEX('Unemployment Rates'!$B$2:$B$96,MATCH(B110,'Unemployment Rates'!$A$2:$A$96,0))</f>
        <v>4.5999999999999999E-2</v>
      </c>
    </row>
    <row r="111" spans="1:4" x14ac:dyDescent="0.25">
      <c r="A111" s="98" t="s">
        <v>684</v>
      </c>
      <c r="B111" t="s">
        <v>31</v>
      </c>
      <c r="C111" s="158">
        <v>0.28000000000000003</v>
      </c>
      <c r="D111" s="101">
        <f>INDEX('Unemployment Rates'!$B$2:$B$96,MATCH(B111,'Unemployment Rates'!$A$2:$A$96,0))</f>
        <v>4.5999999999999999E-2</v>
      </c>
    </row>
    <row r="112" spans="1:4" x14ac:dyDescent="0.25">
      <c r="A112" s="98" t="s">
        <v>685</v>
      </c>
      <c r="B112" t="s">
        <v>31</v>
      </c>
      <c r="C112" s="158">
        <v>0.28999999999999998</v>
      </c>
      <c r="D112" s="101">
        <f>INDEX('Unemployment Rates'!$B$2:$B$96,MATCH(B112,'Unemployment Rates'!$A$2:$A$96,0))</f>
        <v>4.5999999999999999E-2</v>
      </c>
    </row>
    <row r="113" spans="1:4" x14ac:dyDescent="0.25">
      <c r="A113" s="98" t="s">
        <v>686</v>
      </c>
      <c r="B113" t="s">
        <v>31</v>
      </c>
      <c r="C113" s="158">
        <v>0.28999999999999998</v>
      </c>
      <c r="D113" s="101">
        <f>INDEX('Unemployment Rates'!$B$2:$B$96,MATCH(B113,'Unemployment Rates'!$A$2:$A$96,0))</f>
        <v>4.5999999999999999E-2</v>
      </c>
    </row>
    <row r="114" spans="1:4" x14ac:dyDescent="0.25">
      <c r="A114" s="98" t="s">
        <v>687</v>
      </c>
      <c r="B114" t="s">
        <v>31</v>
      </c>
      <c r="C114" s="158">
        <v>0.12</v>
      </c>
      <c r="D114" s="101">
        <f>INDEX('Unemployment Rates'!$B$2:$B$96,MATCH(B114,'Unemployment Rates'!$A$2:$A$96,0))</f>
        <v>4.5999999999999999E-2</v>
      </c>
    </row>
    <row r="115" spans="1:4" x14ac:dyDescent="0.25">
      <c r="A115" s="98" t="s">
        <v>688</v>
      </c>
      <c r="B115" t="s">
        <v>31</v>
      </c>
      <c r="C115" s="158">
        <v>0.24</v>
      </c>
      <c r="D115" s="101">
        <f>INDEX('Unemployment Rates'!$B$2:$B$96,MATCH(B115,'Unemployment Rates'!$A$2:$A$96,0))</f>
        <v>4.5999999999999999E-2</v>
      </c>
    </row>
    <row r="116" spans="1:4" x14ac:dyDescent="0.25">
      <c r="A116" s="98" t="s">
        <v>690</v>
      </c>
      <c r="B116" t="s">
        <v>32</v>
      </c>
      <c r="C116" s="158">
        <v>0.26</v>
      </c>
      <c r="D116" s="101">
        <f>INDEX('Unemployment Rates'!$B$2:$B$96,MATCH(B116,'Unemployment Rates'!$A$2:$A$96,0))</f>
        <v>4.7E-2</v>
      </c>
    </row>
    <row r="117" spans="1:4" x14ac:dyDescent="0.25">
      <c r="A117" s="98" t="s">
        <v>689</v>
      </c>
      <c r="B117" t="s">
        <v>32</v>
      </c>
      <c r="C117" s="158">
        <v>0.15</v>
      </c>
      <c r="D117" s="101">
        <f>INDEX('Unemployment Rates'!$B$2:$B$96,MATCH(B117,'Unemployment Rates'!$A$2:$A$96,0))</f>
        <v>4.7E-2</v>
      </c>
    </row>
    <row r="118" spans="1:4" x14ac:dyDescent="0.25">
      <c r="A118" s="98" t="s">
        <v>691</v>
      </c>
      <c r="B118" t="s">
        <v>32</v>
      </c>
      <c r="C118" s="158">
        <v>0.1</v>
      </c>
      <c r="D118" s="101">
        <f>INDEX('Unemployment Rates'!$B$2:$B$96,MATCH(B118,'Unemployment Rates'!$A$2:$A$96,0))</f>
        <v>4.7E-2</v>
      </c>
    </row>
    <row r="119" spans="1:4" x14ac:dyDescent="0.25">
      <c r="A119" s="98" t="s">
        <v>694</v>
      </c>
      <c r="B119" t="s">
        <v>33</v>
      </c>
      <c r="C119" s="158">
        <v>0.13</v>
      </c>
      <c r="D119" s="101">
        <f>INDEX('Unemployment Rates'!$B$2:$B$96,MATCH(B119,'Unemployment Rates'!$A$2:$A$96,0))</f>
        <v>5.0999999999999997E-2</v>
      </c>
    </row>
    <row r="120" spans="1:4" x14ac:dyDescent="0.25">
      <c r="A120" s="98" t="s">
        <v>693</v>
      </c>
      <c r="B120" t="s">
        <v>33</v>
      </c>
      <c r="C120" s="158">
        <v>0.18</v>
      </c>
      <c r="D120" s="101">
        <f>INDEX('Unemployment Rates'!$B$2:$B$96,MATCH(B120,'Unemployment Rates'!$A$2:$A$96,0))</f>
        <v>5.0999999999999997E-2</v>
      </c>
    </row>
    <row r="121" spans="1:4" x14ac:dyDescent="0.25">
      <c r="A121" s="98" t="s">
        <v>695</v>
      </c>
      <c r="B121" t="s">
        <v>33</v>
      </c>
      <c r="C121" s="158">
        <v>0.23</v>
      </c>
      <c r="D121" s="101">
        <f>INDEX('Unemployment Rates'!$B$2:$B$96,MATCH(B121,'Unemployment Rates'!$A$2:$A$96,0))</f>
        <v>5.0999999999999997E-2</v>
      </c>
    </row>
    <row r="122" spans="1:4" x14ac:dyDescent="0.25">
      <c r="A122" s="98" t="s">
        <v>692</v>
      </c>
      <c r="B122" t="s">
        <v>33</v>
      </c>
      <c r="C122" s="158">
        <v>0.22</v>
      </c>
      <c r="D122" s="101">
        <f>INDEX('Unemployment Rates'!$B$2:$B$96,MATCH(B122,'Unemployment Rates'!$A$2:$A$96,0))</f>
        <v>5.0999999999999997E-2</v>
      </c>
    </row>
    <row r="123" spans="1:4" x14ac:dyDescent="0.25">
      <c r="A123" s="98" t="s">
        <v>696</v>
      </c>
      <c r="B123" t="s">
        <v>33</v>
      </c>
      <c r="C123" s="158">
        <v>0.26</v>
      </c>
      <c r="D123" s="101">
        <f>INDEX('Unemployment Rates'!$B$2:$B$96,MATCH(B123,'Unemployment Rates'!$A$2:$A$96,0))</f>
        <v>5.0999999999999997E-2</v>
      </c>
    </row>
    <row r="124" spans="1:4" x14ac:dyDescent="0.25">
      <c r="A124" s="98" t="s">
        <v>697</v>
      </c>
      <c r="B124" t="s">
        <v>33</v>
      </c>
      <c r="C124" s="158">
        <v>0.23</v>
      </c>
      <c r="D124" s="101">
        <f>INDEX('Unemployment Rates'!$B$2:$B$96,MATCH(B124,'Unemployment Rates'!$A$2:$A$96,0))</f>
        <v>5.0999999999999997E-2</v>
      </c>
    </row>
    <row r="125" spans="1:4" x14ac:dyDescent="0.25">
      <c r="A125" s="98" t="s">
        <v>699</v>
      </c>
      <c r="B125" t="s">
        <v>34</v>
      </c>
      <c r="C125" s="158">
        <v>0.17</v>
      </c>
      <c r="D125" s="101">
        <f>INDEX('Unemployment Rates'!$B$2:$B$96,MATCH(B125,'Unemployment Rates'!$A$2:$A$96,0))</f>
        <v>4.9000000000000002E-2</v>
      </c>
    </row>
    <row r="126" spans="1:4" x14ac:dyDescent="0.25">
      <c r="A126" s="98" t="s">
        <v>700</v>
      </c>
      <c r="B126" t="s">
        <v>34</v>
      </c>
      <c r="C126" s="158">
        <v>0.14000000000000001</v>
      </c>
      <c r="D126" s="101">
        <f>INDEX('Unemployment Rates'!$B$2:$B$96,MATCH(B126,'Unemployment Rates'!$A$2:$A$96,0))</f>
        <v>4.9000000000000002E-2</v>
      </c>
    </row>
    <row r="127" spans="1:4" x14ac:dyDescent="0.25">
      <c r="A127" s="98" t="s">
        <v>701</v>
      </c>
      <c r="B127" t="s">
        <v>34</v>
      </c>
      <c r="C127" s="158">
        <v>0.25</v>
      </c>
      <c r="D127" s="101">
        <f>INDEX('Unemployment Rates'!$B$2:$B$96,MATCH(B127,'Unemployment Rates'!$A$2:$A$96,0))</f>
        <v>4.9000000000000002E-2</v>
      </c>
    </row>
    <row r="128" spans="1:4" x14ac:dyDescent="0.25">
      <c r="A128" s="98" t="s">
        <v>698</v>
      </c>
      <c r="B128" t="s">
        <v>34</v>
      </c>
      <c r="C128" s="158">
        <v>0.21</v>
      </c>
      <c r="D128" s="101">
        <f>INDEX('Unemployment Rates'!$B$2:$B$96,MATCH(B128,'Unemployment Rates'!$A$2:$A$96,0))</f>
        <v>4.9000000000000002E-2</v>
      </c>
    </row>
    <row r="129" spans="1:4" x14ac:dyDescent="0.25">
      <c r="A129" s="98" t="s">
        <v>702</v>
      </c>
      <c r="B129" t="s">
        <v>34</v>
      </c>
      <c r="C129" s="158">
        <v>0.13</v>
      </c>
      <c r="D129" s="101">
        <f>INDEX('Unemployment Rates'!$B$2:$B$96,MATCH(B129,'Unemployment Rates'!$A$2:$A$96,0))</f>
        <v>4.9000000000000002E-2</v>
      </c>
    </row>
    <row r="130" spans="1:4" x14ac:dyDescent="0.25">
      <c r="A130" s="98" t="s">
        <v>703</v>
      </c>
      <c r="B130" t="s">
        <v>34</v>
      </c>
      <c r="C130" s="158">
        <v>0.2</v>
      </c>
      <c r="D130" s="101">
        <f>INDEX('Unemployment Rates'!$B$2:$B$96,MATCH(B130,'Unemployment Rates'!$A$2:$A$96,0))</f>
        <v>4.9000000000000002E-2</v>
      </c>
    </row>
    <row r="131" spans="1:4" x14ac:dyDescent="0.25">
      <c r="A131" s="98" t="s">
        <v>704</v>
      </c>
      <c r="B131" t="s">
        <v>34</v>
      </c>
      <c r="C131" s="158">
        <v>0.27</v>
      </c>
      <c r="D131" s="101">
        <f>INDEX('Unemployment Rates'!$B$2:$B$96,MATCH(B131,'Unemployment Rates'!$A$2:$A$96,0))</f>
        <v>4.9000000000000002E-2</v>
      </c>
    </row>
    <row r="132" spans="1:4" x14ac:dyDescent="0.25">
      <c r="A132" s="98" t="s">
        <v>705</v>
      </c>
      <c r="B132" t="s">
        <v>34</v>
      </c>
      <c r="C132" s="158">
        <v>0.2</v>
      </c>
      <c r="D132" s="101">
        <f>INDEX('Unemployment Rates'!$B$2:$B$96,MATCH(B132,'Unemployment Rates'!$A$2:$A$96,0))</f>
        <v>4.9000000000000002E-2</v>
      </c>
    </row>
    <row r="133" spans="1:4" x14ac:dyDescent="0.25">
      <c r="A133" s="98" t="s">
        <v>706</v>
      </c>
      <c r="B133" t="s">
        <v>34</v>
      </c>
      <c r="C133" s="158">
        <v>0.22</v>
      </c>
      <c r="D133" s="101">
        <f>INDEX('Unemployment Rates'!$B$2:$B$96,MATCH(B133,'Unemployment Rates'!$A$2:$A$96,0))</f>
        <v>4.9000000000000002E-2</v>
      </c>
    </row>
    <row r="134" spans="1:4" x14ac:dyDescent="0.25">
      <c r="A134" s="98" t="s">
        <v>707</v>
      </c>
      <c r="B134" t="s">
        <v>34</v>
      </c>
      <c r="C134" s="158">
        <v>0.15</v>
      </c>
      <c r="D134" s="101">
        <f>INDEX('Unemployment Rates'!$B$2:$B$96,MATCH(B134,'Unemployment Rates'!$A$2:$A$96,0))</f>
        <v>4.9000000000000002E-2</v>
      </c>
    </row>
    <row r="135" spans="1:4" x14ac:dyDescent="0.25">
      <c r="A135" s="98" t="s">
        <v>708</v>
      </c>
      <c r="B135" t="s">
        <v>34</v>
      </c>
      <c r="C135" s="158">
        <v>0.24</v>
      </c>
      <c r="D135" s="101">
        <f>INDEX('Unemployment Rates'!$B$2:$B$96,MATCH(B135,'Unemployment Rates'!$A$2:$A$96,0))</f>
        <v>4.9000000000000002E-2</v>
      </c>
    </row>
    <row r="136" spans="1:4" x14ac:dyDescent="0.25">
      <c r="A136" s="98" t="s">
        <v>710</v>
      </c>
      <c r="B136" t="s">
        <v>35</v>
      </c>
      <c r="C136" s="158">
        <v>0.2</v>
      </c>
      <c r="D136" s="101">
        <f>INDEX('Unemployment Rates'!$B$2:$B$96,MATCH(B136,'Unemployment Rates'!$A$2:$A$96,0))</f>
        <v>5.2999999999999999E-2</v>
      </c>
    </row>
    <row r="137" spans="1:4" x14ac:dyDescent="0.25">
      <c r="A137" s="98" t="s">
        <v>711</v>
      </c>
      <c r="B137" t="s">
        <v>35</v>
      </c>
      <c r="C137" s="158">
        <v>0.18</v>
      </c>
      <c r="D137" s="101">
        <f>INDEX('Unemployment Rates'!$B$2:$B$96,MATCH(B137,'Unemployment Rates'!$A$2:$A$96,0))</f>
        <v>5.2999999999999999E-2</v>
      </c>
    </row>
    <row r="138" spans="1:4" x14ac:dyDescent="0.25">
      <c r="A138" s="98" t="s">
        <v>709</v>
      </c>
      <c r="B138" t="s">
        <v>35</v>
      </c>
      <c r="C138" s="158">
        <v>0.22</v>
      </c>
      <c r="D138" s="101">
        <f>INDEX('Unemployment Rates'!$B$2:$B$96,MATCH(B138,'Unemployment Rates'!$A$2:$A$96,0))</f>
        <v>5.2999999999999999E-2</v>
      </c>
    </row>
    <row r="139" spans="1:4" x14ac:dyDescent="0.25">
      <c r="A139" s="98" t="s">
        <v>712</v>
      </c>
      <c r="B139" t="s">
        <v>35</v>
      </c>
      <c r="C139" s="158">
        <v>0.23</v>
      </c>
      <c r="D139" s="101">
        <f>INDEX('Unemployment Rates'!$B$2:$B$96,MATCH(B139,'Unemployment Rates'!$A$2:$A$96,0))</f>
        <v>5.2999999999999999E-2</v>
      </c>
    </row>
    <row r="140" spans="1:4" x14ac:dyDescent="0.25">
      <c r="A140" s="98" t="s">
        <v>713</v>
      </c>
      <c r="B140" t="s">
        <v>35</v>
      </c>
      <c r="C140" s="158">
        <v>0.21</v>
      </c>
      <c r="D140" s="101">
        <f>INDEX('Unemployment Rates'!$B$2:$B$96,MATCH(B140,'Unemployment Rates'!$A$2:$A$96,0))</f>
        <v>5.2999999999999999E-2</v>
      </c>
    </row>
    <row r="141" spans="1:4" x14ac:dyDescent="0.25">
      <c r="A141" s="98" t="s">
        <v>714</v>
      </c>
      <c r="B141" t="s">
        <v>35</v>
      </c>
      <c r="C141" s="158">
        <v>0.17</v>
      </c>
      <c r="D141" s="101">
        <f>INDEX('Unemployment Rates'!$B$2:$B$96,MATCH(B141,'Unemployment Rates'!$A$2:$A$96,0))</f>
        <v>5.2999999999999999E-2</v>
      </c>
    </row>
    <row r="142" spans="1:4" x14ac:dyDescent="0.25">
      <c r="A142" s="98" t="s">
        <v>716</v>
      </c>
      <c r="B142" t="s">
        <v>36</v>
      </c>
      <c r="C142" s="158">
        <v>0.19</v>
      </c>
      <c r="D142" s="101">
        <f>INDEX('Unemployment Rates'!$B$2:$B$96,MATCH(B142,'Unemployment Rates'!$A$2:$A$96,0))</f>
        <v>0.05</v>
      </c>
    </row>
    <row r="143" spans="1:4" x14ac:dyDescent="0.25">
      <c r="A143" s="98" t="s">
        <v>717</v>
      </c>
      <c r="B143" t="s">
        <v>36</v>
      </c>
      <c r="C143" s="158">
        <v>0.23</v>
      </c>
      <c r="D143" s="101">
        <f>INDEX('Unemployment Rates'!$B$2:$B$96,MATCH(B143,'Unemployment Rates'!$A$2:$A$96,0))</f>
        <v>0.05</v>
      </c>
    </row>
    <row r="144" spans="1:4" x14ac:dyDescent="0.25">
      <c r="A144" s="98" t="s">
        <v>715</v>
      </c>
      <c r="B144" t="s">
        <v>36</v>
      </c>
      <c r="C144" s="158">
        <v>0.2</v>
      </c>
      <c r="D144" s="101">
        <f>INDEX('Unemployment Rates'!$B$2:$B$96,MATCH(B144,'Unemployment Rates'!$A$2:$A$96,0))</f>
        <v>0.05</v>
      </c>
    </row>
    <row r="145" spans="1:4" x14ac:dyDescent="0.25">
      <c r="A145" s="98" t="s">
        <v>718</v>
      </c>
      <c r="B145" t="s">
        <v>36</v>
      </c>
      <c r="C145" s="158">
        <v>0.16</v>
      </c>
      <c r="D145" s="101">
        <f>INDEX('Unemployment Rates'!$B$2:$B$96,MATCH(B145,'Unemployment Rates'!$A$2:$A$96,0))</f>
        <v>0.05</v>
      </c>
    </row>
    <row r="146" spans="1:4" x14ac:dyDescent="0.25">
      <c r="A146" s="98" t="s">
        <v>720</v>
      </c>
      <c r="B146" t="s">
        <v>37</v>
      </c>
      <c r="C146" s="158">
        <v>0.12</v>
      </c>
      <c r="D146" s="101">
        <f>INDEX('Unemployment Rates'!$B$2:$B$96,MATCH(B146,'Unemployment Rates'!$A$2:$A$96,0))</f>
        <v>5.5E-2</v>
      </c>
    </row>
    <row r="147" spans="1:4" x14ac:dyDescent="0.25">
      <c r="A147" s="98" t="s">
        <v>719</v>
      </c>
      <c r="B147" t="s">
        <v>37</v>
      </c>
      <c r="C147" s="158">
        <v>0.19</v>
      </c>
      <c r="D147" s="101">
        <f>INDEX('Unemployment Rates'!$B$2:$B$96,MATCH(B147,'Unemployment Rates'!$A$2:$A$96,0))</f>
        <v>5.5E-2</v>
      </c>
    </row>
    <row r="148" spans="1:4" x14ac:dyDescent="0.25">
      <c r="A148" s="98" t="s">
        <v>721</v>
      </c>
      <c r="B148" t="s">
        <v>37</v>
      </c>
      <c r="C148" s="158">
        <v>0.15</v>
      </c>
      <c r="D148" s="101">
        <f>INDEX('Unemployment Rates'!$B$2:$B$96,MATCH(B148,'Unemployment Rates'!$A$2:$A$96,0))</f>
        <v>5.5E-2</v>
      </c>
    </row>
    <row r="149" spans="1:4" x14ac:dyDescent="0.25">
      <c r="A149" s="98" t="s">
        <v>722</v>
      </c>
      <c r="B149" t="s">
        <v>37</v>
      </c>
      <c r="C149" s="158">
        <v>0.16</v>
      </c>
      <c r="D149" s="101">
        <f>INDEX('Unemployment Rates'!$B$2:$B$96,MATCH(B149,'Unemployment Rates'!$A$2:$A$96,0))</f>
        <v>5.5E-2</v>
      </c>
    </row>
    <row r="150" spans="1:4" x14ac:dyDescent="0.25">
      <c r="A150" s="98" t="s">
        <v>723</v>
      </c>
      <c r="B150" t="s">
        <v>37</v>
      </c>
      <c r="C150" s="158">
        <v>0.23</v>
      </c>
      <c r="D150" s="101">
        <f>INDEX('Unemployment Rates'!$B$2:$B$96,MATCH(B150,'Unemployment Rates'!$A$2:$A$96,0))</f>
        <v>5.5E-2</v>
      </c>
    </row>
    <row r="151" spans="1:4" x14ac:dyDescent="0.25">
      <c r="A151" s="98" t="s">
        <v>725</v>
      </c>
      <c r="B151" t="s">
        <v>38</v>
      </c>
      <c r="C151" s="158">
        <v>0.16</v>
      </c>
      <c r="D151" s="101">
        <f>INDEX('Unemployment Rates'!$B$2:$B$96,MATCH(B151,'Unemployment Rates'!$A$2:$A$96,0))</f>
        <v>6.6000000000000003E-2</v>
      </c>
    </row>
    <row r="152" spans="1:4" x14ac:dyDescent="0.25">
      <c r="A152" s="98" t="s">
        <v>726</v>
      </c>
      <c r="B152" t="s">
        <v>38</v>
      </c>
      <c r="C152" s="158">
        <v>0.16</v>
      </c>
      <c r="D152" s="101">
        <f>INDEX('Unemployment Rates'!$B$2:$B$96,MATCH(B152,'Unemployment Rates'!$A$2:$A$96,0))</f>
        <v>6.6000000000000003E-2</v>
      </c>
    </row>
    <row r="153" spans="1:4" x14ac:dyDescent="0.25">
      <c r="A153" s="98" t="s">
        <v>727</v>
      </c>
      <c r="B153" t="s">
        <v>38</v>
      </c>
      <c r="C153" s="158">
        <v>0.14000000000000001</v>
      </c>
      <c r="D153" s="101">
        <f>INDEX('Unemployment Rates'!$B$2:$B$96,MATCH(B153,'Unemployment Rates'!$A$2:$A$96,0))</f>
        <v>6.6000000000000003E-2</v>
      </c>
    </row>
    <row r="154" spans="1:4" x14ac:dyDescent="0.25">
      <c r="A154" s="98" t="s">
        <v>728</v>
      </c>
      <c r="B154" t="s">
        <v>38</v>
      </c>
      <c r="C154" s="158">
        <v>0.16</v>
      </c>
      <c r="D154" s="101">
        <f>INDEX('Unemployment Rates'!$B$2:$B$96,MATCH(B154,'Unemployment Rates'!$A$2:$A$96,0))</f>
        <v>6.6000000000000003E-2</v>
      </c>
    </row>
    <row r="155" spans="1:4" x14ac:dyDescent="0.25">
      <c r="A155" s="98" t="s">
        <v>724</v>
      </c>
      <c r="B155" t="s">
        <v>38</v>
      </c>
      <c r="C155" s="158">
        <v>0.16</v>
      </c>
      <c r="D155" s="101">
        <f>INDEX('Unemployment Rates'!$B$2:$B$96,MATCH(B155,'Unemployment Rates'!$A$2:$A$96,0))</f>
        <v>6.6000000000000003E-2</v>
      </c>
    </row>
    <row r="156" spans="1:4" x14ac:dyDescent="0.25">
      <c r="A156" s="98" t="s">
        <v>729</v>
      </c>
      <c r="B156" t="s">
        <v>38</v>
      </c>
      <c r="C156" s="158">
        <v>0.17</v>
      </c>
      <c r="D156" s="101">
        <f>INDEX('Unemployment Rates'!$B$2:$B$96,MATCH(B156,'Unemployment Rates'!$A$2:$A$96,0))</f>
        <v>6.6000000000000003E-2</v>
      </c>
    </row>
    <row r="157" spans="1:4" x14ac:dyDescent="0.25">
      <c r="A157" s="98" t="s">
        <v>730</v>
      </c>
      <c r="B157" t="s">
        <v>38</v>
      </c>
      <c r="C157" s="158">
        <v>0.15</v>
      </c>
      <c r="D157" s="101">
        <f>INDEX('Unemployment Rates'!$B$2:$B$96,MATCH(B157,'Unemployment Rates'!$A$2:$A$96,0))</f>
        <v>6.6000000000000003E-2</v>
      </c>
    </row>
    <row r="158" spans="1:4" x14ac:dyDescent="0.25">
      <c r="A158" s="98" t="s">
        <v>731</v>
      </c>
      <c r="B158" t="s">
        <v>38</v>
      </c>
      <c r="C158" s="158">
        <v>0.2</v>
      </c>
      <c r="D158" s="101">
        <f>INDEX('Unemployment Rates'!$B$2:$B$96,MATCH(B158,'Unemployment Rates'!$A$2:$A$96,0))</f>
        <v>6.6000000000000003E-2</v>
      </c>
    </row>
    <row r="159" spans="1:4" x14ac:dyDescent="0.25">
      <c r="A159" s="98" t="s">
        <v>732</v>
      </c>
      <c r="B159" t="s">
        <v>39</v>
      </c>
      <c r="C159" s="158">
        <v>0.21</v>
      </c>
      <c r="D159" s="101">
        <f>INDEX('Unemployment Rates'!$B$2:$B$96,MATCH(B159,'Unemployment Rates'!$A$2:$A$96,0))</f>
        <v>4.9000000000000002E-2</v>
      </c>
    </row>
    <row r="160" spans="1:4" x14ac:dyDescent="0.25">
      <c r="A160" s="98" t="s">
        <v>733</v>
      </c>
      <c r="B160" t="s">
        <v>39</v>
      </c>
      <c r="C160" s="158">
        <v>0.15</v>
      </c>
      <c r="D160" s="101">
        <f>INDEX('Unemployment Rates'!$B$2:$B$96,MATCH(B160,'Unemployment Rates'!$A$2:$A$96,0))</f>
        <v>4.9000000000000002E-2</v>
      </c>
    </row>
    <row r="161" spans="1:4" x14ac:dyDescent="0.25">
      <c r="A161" s="98" t="s">
        <v>735</v>
      </c>
      <c r="B161" t="s">
        <v>40</v>
      </c>
      <c r="C161" s="158">
        <v>0.22</v>
      </c>
      <c r="D161" s="101">
        <f>INDEX('Unemployment Rates'!$B$2:$B$96,MATCH(B161,'Unemployment Rates'!$A$2:$A$96,0))</f>
        <v>4.8000000000000001E-2</v>
      </c>
    </row>
    <row r="162" spans="1:4" x14ac:dyDescent="0.25">
      <c r="A162" s="98" t="s">
        <v>736</v>
      </c>
      <c r="B162" t="s">
        <v>40</v>
      </c>
      <c r="C162" s="158">
        <v>0.26</v>
      </c>
      <c r="D162" s="101">
        <f>INDEX('Unemployment Rates'!$B$2:$B$96,MATCH(B162,'Unemployment Rates'!$A$2:$A$96,0))</f>
        <v>4.8000000000000001E-2</v>
      </c>
    </row>
    <row r="163" spans="1:4" x14ac:dyDescent="0.25">
      <c r="A163" s="98" t="s">
        <v>737</v>
      </c>
      <c r="B163" t="s">
        <v>40</v>
      </c>
      <c r="C163" s="158">
        <v>0.24</v>
      </c>
      <c r="D163" s="101">
        <f>INDEX('Unemployment Rates'!$B$2:$B$96,MATCH(B163,'Unemployment Rates'!$A$2:$A$96,0))</f>
        <v>4.8000000000000001E-2</v>
      </c>
    </row>
    <row r="164" spans="1:4" x14ac:dyDescent="0.25">
      <c r="A164" s="98" t="s">
        <v>734</v>
      </c>
      <c r="B164" t="s">
        <v>40</v>
      </c>
      <c r="C164" s="158">
        <v>0.25</v>
      </c>
      <c r="D164" s="101">
        <f>INDEX('Unemployment Rates'!$B$2:$B$96,MATCH(B164,'Unemployment Rates'!$A$2:$A$96,0))</f>
        <v>4.8000000000000001E-2</v>
      </c>
    </row>
    <row r="165" spans="1:4" x14ac:dyDescent="0.25">
      <c r="A165" s="98" t="s">
        <v>738</v>
      </c>
      <c r="B165" t="s">
        <v>40</v>
      </c>
      <c r="C165" s="158">
        <v>0.28000000000000003</v>
      </c>
      <c r="D165" s="101">
        <f>INDEX('Unemployment Rates'!$B$2:$B$96,MATCH(B165,'Unemployment Rates'!$A$2:$A$96,0))</f>
        <v>4.8000000000000001E-2</v>
      </c>
    </row>
    <row r="166" spans="1:4" x14ac:dyDescent="0.25">
      <c r="A166" s="98" t="s">
        <v>739</v>
      </c>
      <c r="B166" t="s">
        <v>40</v>
      </c>
      <c r="C166" s="158">
        <v>0.28999999999999998</v>
      </c>
      <c r="D166" s="101">
        <f>INDEX('Unemployment Rates'!$B$2:$B$96,MATCH(B166,'Unemployment Rates'!$A$2:$A$96,0))</f>
        <v>4.8000000000000001E-2</v>
      </c>
    </row>
    <row r="167" spans="1:4" x14ac:dyDescent="0.25">
      <c r="A167" s="98" t="s">
        <v>740</v>
      </c>
      <c r="B167" t="s">
        <v>40</v>
      </c>
      <c r="C167" s="158">
        <v>0.24</v>
      </c>
      <c r="D167" s="101">
        <f>INDEX('Unemployment Rates'!$B$2:$B$96,MATCH(B167,'Unemployment Rates'!$A$2:$A$96,0))</f>
        <v>4.8000000000000001E-2</v>
      </c>
    </row>
    <row r="168" spans="1:4" x14ac:dyDescent="0.25">
      <c r="A168" s="98" t="s">
        <v>741</v>
      </c>
      <c r="B168" t="s">
        <v>40</v>
      </c>
      <c r="C168" s="158">
        <v>0.3</v>
      </c>
      <c r="D168" s="101">
        <f>INDEX('Unemployment Rates'!$B$2:$B$96,MATCH(B168,'Unemployment Rates'!$A$2:$A$96,0))</f>
        <v>4.8000000000000001E-2</v>
      </c>
    </row>
    <row r="169" spans="1:4" x14ac:dyDescent="0.25">
      <c r="A169" s="98" t="s">
        <v>742</v>
      </c>
      <c r="B169" t="s">
        <v>40</v>
      </c>
      <c r="C169" s="158">
        <v>0.28999999999999998</v>
      </c>
      <c r="D169" s="101">
        <f>INDEX('Unemployment Rates'!$B$2:$B$96,MATCH(B169,'Unemployment Rates'!$A$2:$A$96,0))</f>
        <v>4.8000000000000001E-2</v>
      </c>
    </row>
    <row r="170" spans="1:4" x14ac:dyDescent="0.25">
      <c r="A170" s="98" t="s">
        <v>743</v>
      </c>
      <c r="B170" t="s">
        <v>40</v>
      </c>
      <c r="C170" s="158">
        <v>0.26</v>
      </c>
      <c r="D170" s="101">
        <f>INDEX('Unemployment Rates'!$B$2:$B$96,MATCH(B170,'Unemployment Rates'!$A$2:$A$96,0))</f>
        <v>4.8000000000000001E-2</v>
      </c>
    </row>
    <row r="171" spans="1:4" x14ac:dyDescent="0.25">
      <c r="A171" s="98" t="s">
        <v>744</v>
      </c>
      <c r="B171" t="s">
        <v>40</v>
      </c>
      <c r="C171" s="158">
        <v>0.28999999999999998</v>
      </c>
      <c r="D171" s="101">
        <f>INDEX('Unemployment Rates'!$B$2:$B$96,MATCH(B171,'Unemployment Rates'!$A$2:$A$96,0))</f>
        <v>4.8000000000000001E-2</v>
      </c>
    </row>
    <row r="172" spans="1:4" x14ac:dyDescent="0.25">
      <c r="A172" s="98" t="s">
        <v>745</v>
      </c>
      <c r="B172" t="s">
        <v>41</v>
      </c>
      <c r="C172" s="158">
        <v>0.1</v>
      </c>
      <c r="D172" s="101">
        <f>INDEX('Unemployment Rates'!$B$2:$B$96,MATCH(B172,'Unemployment Rates'!$A$2:$A$96,0))</f>
        <v>5.7000000000000002E-2</v>
      </c>
    </row>
    <row r="173" spans="1:4" x14ac:dyDescent="0.25">
      <c r="A173" s="98" t="s">
        <v>746</v>
      </c>
      <c r="B173" t="s">
        <v>41</v>
      </c>
      <c r="C173" s="158">
        <v>0.1</v>
      </c>
      <c r="D173" s="101">
        <f>INDEX('Unemployment Rates'!$B$2:$B$96,MATCH(B173,'Unemployment Rates'!$A$2:$A$96,0))</f>
        <v>5.7000000000000002E-2</v>
      </c>
    </row>
    <row r="174" spans="1:4" x14ac:dyDescent="0.25">
      <c r="A174" s="98" t="s">
        <v>748</v>
      </c>
      <c r="B174" t="s">
        <v>42</v>
      </c>
      <c r="C174" s="158">
        <v>0.12</v>
      </c>
      <c r="D174" s="101">
        <f>INDEX('Unemployment Rates'!$B$2:$B$96,MATCH(B174,'Unemployment Rates'!$A$2:$A$96,0))</f>
        <v>6.0999999999999999E-2</v>
      </c>
    </row>
    <row r="175" spans="1:4" x14ac:dyDescent="0.25">
      <c r="A175" s="98" t="s">
        <v>749</v>
      </c>
      <c r="B175" t="s">
        <v>42</v>
      </c>
      <c r="C175" s="158">
        <v>0.18</v>
      </c>
      <c r="D175" s="101">
        <f>INDEX('Unemployment Rates'!$B$2:$B$96,MATCH(B175,'Unemployment Rates'!$A$2:$A$96,0))</f>
        <v>6.0999999999999999E-2</v>
      </c>
    </row>
    <row r="176" spans="1:4" x14ac:dyDescent="0.25">
      <c r="A176" s="98" t="s">
        <v>747</v>
      </c>
      <c r="B176" t="s">
        <v>42</v>
      </c>
      <c r="C176" s="158">
        <v>0.13</v>
      </c>
      <c r="D176" s="101">
        <f>INDEX('Unemployment Rates'!$B$2:$B$96,MATCH(B176,'Unemployment Rates'!$A$2:$A$96,0))</f>
        <v>6.0999999999999999E-2</v>
      </c>
    </row>
    <row r="177" spans="1:4" x14ac:dyDescent="0.25">
      <c r="A177" s="98" t="s">
        <v>750</v>
      </c>
      <c r="B177" t="s">
        <v>42</v>
      </c>
      <c r="C177" s="158">
        <v>0.16</v>
      </c>
      <c r="D177" s="101">
        <f>INDEX('Unemployment Rates'!$B$2:$B$96,MATCH(B177,'Unemployment Rates'!$A$2:$A$96,0))</f>
        <v>6.0999999999999999E-2</v>
      </c>
    </row>
    <row r="178" spans="1:4" x14ac:dyDescent="0.25">
      <c r="A178" s="98" t="s">
        <v>751</v>
      </c>
      <c r="B178" t="s">
        <v>42</v>
      </c>
      <c r="C178" s="158">
        <v>0.18</v>
      </c>
      <c r="D178" s="101">
        <f>INDEX('Unemployment Rates'!$B$2:$B$96,MATCH(B178,'Unemployment Rates'!$A$2:$A$96,0))</f>
        <v>6.0999999999999999E-2</v>
      </c>
    </row>
    <row r="179" spans="1:4" x14ac:dyDescent="0.25">
      <c r="A179" s="98" t="s">
        <v>752</v>
      </c>
      <c r="B179" t="s">
        <v>42</v>
      </c>
      <c r="C179" s="158">
        <v>0.14000000000000001</v>
      </c>
      <c r="D179" s="101">
        <f>INDEX('Unemployment Rates'!$B$2:$B$96,MATCH(B179,'Unemployment Rates'!$A$2:$A$96,0))</f>
        <v>6.0999999999999999E-2</v>
      </c>
    </row>
    <row r="180" spans="1:4" x14ac:dyDescent="0.25">
      <c r="A180" s="98" t="s">
        <v>753</v>
      </c>
      <c r="B180" t="s">
        <v>42</v>
      </c>
      <c r="C180" s="158">
        <v>0.11</v>
      </c>
      <c r="D180" s="101">
        <f>INDEX('Unemployment Rates'!$B$2:$B$96,MATCH(B180,'Unemployment Rates'!$A$2:$A$96,0))</f>
        <v>6.0999999999999999E-2</v>
      </c>
    </row>
    <row r="181" spans="1:4" x14ac:dyDescent="0.25">
      <c r="A181" s="98" t="s">
        <v>754</v>
      </c>
      <c r="B181" t="s">
        <v>42</v>
      </c>
      <c r="C181" s="158">
        <v>0.16</v>
      </c>
      <c r="D181" s="101">
        <f>INDEX('Unemployment Rates'!$B$2:$B$96,MATCH(B181,'Unemployment Rates'!$A$2:$A$96,0))</f>
        <v>6.0999999999999999E-2</v>
      </c>
    </row>
    <row r="182" spans="1:4" x14ac:dyDescent="0.25">
      <c r="A182" s="98" t="s">
        <v>755</v>
      </c>
      <c r="B182" t="s">
        <v>42</v>
      </c>
      <c r="C182" s="158">
        <v>0.1</v>
      </c>
      <c r="D182" s="101">
        <f>INDEX('Unemployment Rates'!$B$2:$B$96,MATCH(B182,'Unemployment Rates'!$A$2:$A$96,0))</f>
        <v>6.0999999999999999E-2</v>
      </c>
    </row>
    <row r="183" spans="1:4" x14ac:dyDescent="0.25">
      <c r="A183" s="98" t="s">
        <v>756</v>
      </c>
      <c r="B183" t="s">
        <v>42</v>
      </c>
      <c r="C183" s="158">
        <v>0.1</v>
      </c>
      <c r="D183" s="101">
        <f>INDEX('Unemployment Rates'!$B$2:$B$96,MATCH(B183,'Unemployment Rates'!$A$2:$A$96,0))</f>
        <v>6.0999999999999999E-2</v>
      </c>
    </row>
    <row r="184" spans="1:4" x14ac:dyDescent="0.25">
      <c r="A184" s="98" t="s">
        <v>758</v>
      </c>
      <c r="B184" t="s">
        <v>43</v>
      </c>
      <c r="C184" s="158">
        <v>0.14000000000000001</v>
      </c>
      <c r="D184" s="101">
        <f>INDEX('Unemployment Rates'!$B$2:$B$96,MATCH(B184,'Unemployment Rates'!$A$2:$A$96,0))</f>
        <v>5.0999999999999997E-2</v>
      </c>
    </row>
    <row r="185" spans="1:4" x14ac:dyDescent="0.25">
      <c r="A185" s="98" t="s">
        <v>757</v>
      </c>
      <c r="B185" t="s">
        <v>43</v>
      </c>
      <c r="C185" s="158">
        <v>0.17</v>
      </c>
      <c r="D185" s="101">
        <f>INDEX('Unemployment Rates'!$B$2:$B$96,MATCH(B185,'Unemployment Rates'!$A$2:$A$96,0))</f>
        <v>5.0999999999999997E-2</v>
      </c>
    </row>
    <row r="186" spans="1:4" x14ac:dyDescent="0.25">
      <c r="A186" s="98" t="s">
        <v>759</v>
      </c>
      <c r="B186" t="s">
        <v>43</v>
      </c>
      <c r="C186" s="158">
        <v>0.25</v>
      </c>
      <c r="D186" s="101">
        <f>INDEX('Unemployment Rates'!$B$2:$B$96,MATCH(B186,'Unemployment Rates'!$A$2:$A$96,0))</f>
        <v>5.0999999999999997E-2</v>
      </c>
    </row>
    <row r="187" spans="1:4" x14ac:dyDescent="0.25">
      <c r="A187" s="98" t="s">
        <v>760</v>
      </c>
      <c r="B187" t="s">
        <v>43</v>
      </c>
      <c r="C187" s="158">
        <v>0.11</v>
      </c>
      <c r="D187" s="101">
        <f>INDEX('Unemployment Rates'!$B$2:$B$96,MATCH(B187,'Unemployment Rates'!$A$2:$A$96,0))</f>
        <v>5.0999999999999997E-2</v>
      </c>
    </row>
    <row r="188" spans="1:4" x14ac:dyDescent="0.25">
      <c r="A188" s="98" t="s">
        <v>762</v>
      </c>
      <c r="B188" t="s">
        <v>44</v>
      </c>
      <c r="C188" s="158">
        <v>0.22</v>
      </c>
      <c r="D188" s="101">
        <f>INDEX('Unemployment Rates'!$B$2:$B$96,MATCH(B188,'Unemployment Rates'!$A$2:$A$96,0))</f>
        <v>5.2999999999999999E-2</v>
      </c>
    </row>
    <row r="189" spans="1:4" x14ac:dyDescent="0.25">
      <c r="A189" s="98" t="s">
        <v>763</v>
      </c>
      <c r="B189" t="s">
        <v>44</v>
      </c>
      <c r="C189" s="158">
        <v>0.24</v>
      </c>
      <c r="D189" s="101">
        <f>INDEX('Unemployment Rates'!$B$2:$B$96,MATCH(B189,'Unemployment Rates'!$A$2:$A$96,0))</f>
        <v>5.2999999999999999E-2</v>
      </c>
    </row>
    <row r="190" spans="1:4" x14ac:dyDescent="0.25">
      <c r="A190" s="98" t="s">
        <v>761</v>
      </c>
      <c r="B190" t="s">
        <v>44</v>
      </c>
      <c r="C190" s="158">
        <v>0.18</v>
      </c>
      <c r="D190" s="101">
        <f>INDEX('Unemployment Rates'!$B$2:$B$96,MATCH(B190,'Unemployment Rates'!$A$2:$A$96,0))</f>
        <v>5.2999999999999999E-2</v>
      </c>
    </row>
    <row r="191" spans="1:4" x14ac:dyDescent="0.25">
      <c r="A191" s="98" t="s">
        <v>764</v>
      </c>
      <c r="B191" t="s">
        <v>44</v>
      </c>
      <c r="C191" s="158">
        <v>0.24</v>
      </c>
      <c r="D191" s="101">
        <f>INDEX('Unemployment Rates'!$B$2:$B$96,MATCH(B191,'Unemployment Rates'!$A$2:$A$96,0))</f>
        <v>5.2999999999999999E-2</v>
      </c>
    </row>
    <row r="192" spans="1:4" x14ac:dyDescent="0.25">
      <c r="A192" s="98" t="s">
        <v>765</v>
      </c>
      <c r="B192" t="s">
        <v>44</v>
      </c>
      <c r="C192" s="158">
        <v>0.14000000000000001</v>
      </c>
      <c r="D192" s="101">
        <f>INDEX('Unemployment Rates'!$B$2:$B$96,MATCH(B192,'Unemployment Rates'!$A$2:$A$96,0))</f>
        <v>5.2999999999999999E-2</v>
      </c>
    </row>
    <row r="193" spans="1:4" x14ac:dyDescent="0.25">
      <c r="A193" s="98" t="s">
        <v>766</v>
      </c>
      <c r="B193" t="s">
        <v>44</v>
      </c>
      <c r="C193" s="158">
        <v>0.15</v>
      </c>
      <c r="D193" s="101">
        <f>INDEX('Unemployment Rates'!$B$2:$B$96,MATCH(B193,'Unemployment Rates'!$A$2:$A$96,0))</f>
        <v>5.2999999999999999E-2</v>
      </c>
    </row>
    <row r="194" spans="1:4" x14ac:dyDescent="0.25">
      <c r="A194" s="98" t="s">
        <v>768</v>
      </c>
      <c r="B194" t="s">
        <v>45</v>
      </c>
      <c r="C194" s="158">
        <v>0.1</v>
      </c>
      <c r="D194" s="101">
        <f>INDEX('Unemployment Rates'!$B$2:$B$96,MATCH(B194,'Unemployment Rates'!$A$2:$A$96,0))</f>
        <v>6.4000000000000001E-2</v>
      </c>
    </row>
    <row r="195" spans="1:4" x14ac:dyDescent="0.25">
      <c r="A195" s="98" t="s">
        <v>767</v>
      </c>
      <c r="B195" t="s">
        <v>45</v>
      </c>
      <c r="C195" s="158">
        <v>0.11</v>
      </c>
      <c r="D195" s="101">
        <f>INDEX('Unemployment Rates'!$B$2:$B$96,MATCH(B195,'Unemployment Rates'!$A$2:$A$96,0))</f>
        <v>6.4000000000000001E-2</v>
      </c>
    </row>
    <row r="196" spans="1:4" x14ac:dyDescent="0.25">
      <c r="A196" s="98" t="s">
        <v>769</v>
      </c>
      <c r="B196" t="s">
        <v>45</v>
      </c>
      <c r="C196" s="158">
        <v>0.18</v>
      </c>
      <c r="D196" s="101">
        <f>INDEX('Unemployment Rates'!$B$2:$B$96,MATCH(B196,'Unemployment Rates'!$A$2:$A$96,0))</f>
        <v>6.4000000000000001E-2</v>
      </c>
    </row>
    <row r="197" spans="1:4" x14ac:dyDescent="0.25">
      <c r="A197" s="98" t="s">
        <v>770</v>
      </c>
      <c r="B197" t="s">
        <v>46</v>
      </c>
      <c r="C197" s="158">
        <v>0.19</v>
      </c>
      <c r="D197" s="101">
        <f>INDEX('Unemployment Rates'!$B$2:$B$96,MATCH(B197,'Unemployment Rates'!$A$2:$A$96,0))</f>
        <v>5.2999999999999999E-2</v>
      </c>
    </row>
    <row r="198" spans="1:4" x14ac:dyDescent="0.25">
      <c r="A198" s="98" t="s">
        <v>771</v>
      </c>
      <c r="B198" t="s">
        <v>46</v>
      </c>
      <c r="C198" s="158">
        <v>0.16</v>
      </c>
      <c r="D198" s="101">
        <f>INDEX('Unemployment Rates'!$B$2:$B$96,MATCH(B198,'Unemployment Rates'!$A$2:$A$96,0))</f>
        <v>5.2999999999999999E-2</v>
      </c>
    </row>
    <row r="199" spans="1:4" x14ac:dyDescent="0.25">
      <c r="A199" s="98" t="s">
        <v>772</v>
      </c>
      <c r="B199" t="s">
        <v>46</v>
      </c>
      <c r="C199" s="158">
        <v>0.27</v>
      </c>
      <c r="D199" s="101">
        <f>INDEX('Unemployment Rates'!$B$2:$B$96,MATCH(B199,'Unemployment Rates'!$A$2:$A$96,0))</f>
        <v>5.2999999999999999E-2</v>
      </c>
    </row>
    <row r="200" spans="1:4" x14ac:dyDescent="0.25">
      <c r="A200" s="98" t="s">
        <v>773</v>
      </c>
      <c r="B200" t="s">
        <v>46</v>
      </c>
      <c r="C200" s="158">
        <v>0.2</v>
      </c>
      <c r="D200" s="101">
        <f>INDEX('Unemployment Rates'!$B$2:$B$96,MATCH(B200,'Unemployment Rates'!$A$2:$A$96,0))</f>
        <v>5.2999999999999999E-2</v>
      </c>
    </row>
    <row r="201" spans="1:4" x14ac:dyDescent="0.25">
      <c r="A201" s="98" t="s">
        <v>775</v>
      </c>
      <c r="B201" t="s">
        <v>47</v>
      </c>
      <c r="C201" s="158">
        <v>0.14000000000000001</v>
      </c>
      <c r="D201" s="101">
        <f>INDEX('Unemployment Rates'!$B$2:$B$96,MATCH(B201,'Unemployment Rates'!$A$2:$A$96,0))</f>
        <v>0.05</v>
      </c>
    </row>
    <row r="202" spans="1:4" x14ac:dyDescent="0.25">
      <c r="A202" s="98" t="s">
        <v>776</v>
      </c>
      <c r="B202" t="s">
        <v>47</v>
      </c>
      <c r="C202" s="158">
        <v>0.19</v>
      </c>
      <c r="D202" s="101">
        <f>INDEX('Unemployment Rates'!$B$2:$B$96,MATCH(B202,'Unemployment Rates'!$A$2:$A$96,0))</f>
        <v>0.05</v>
      </c>
    </row>
    <row r="203" spans="1:4" x14ac:dyDescent="0.25">
      <c r="A203" s="98" t="s">
        <v>774</v>
      </c>
      <c r="B203" t="s">
        <v>47</v>
      </c>
      <c r="C203" s="158">
        <v>0.17</v>
      </c>
      <c r="D203" s="101">
        <f>INDEX('Unemployment Rates'!$B$2:$B$96,MATCH(B203,'Unemployment Rates'!$A$2:$A$96,0))</f>
        <v>0.05</v>
      </c>
    </row>
    <row r="204" spans="1:4" x14ac:dyDescent="0.25">
      <c r="A204" s="98" t="s">
        <v>777</v>
      </c>
      <c r="B204" t="s">
        <v>47</v>
      </c>
      <c r="C204" s="158">
        <v>0.15</v>
      </c>
      <c r="D204" s="101">
        <f>INDEX('Unemployment Rates'!$B$2:$B$96,MATCH(B204,'Unemployment Rates'!$A$2:$A$96,0))</f>
        <v>0.05</v>
      </c>
    </row>
    <row r="205" spans="1:4" x14ac:dyDescent="0.25">
      <c r="A205" s="98" t="s">
        <v>778</v>
      </c>
      <c r="B205" t="s">
        <v>47</v>
      </c>
      <c r="C205" s="158">
        <v>0.17</v>
      </c>
      <c r="D205" s="101">
        <f>INDEX('Unemployment Rates'!$B$2:$B$96,MATCH(B205,'Unemployment Rates'!$A$2:$A$96,0))</f>
        <v>0.05</v>
      </c>
    </row>
    <row r="206" spans="1:4" x14ac:dyDescent="0.25">
      <c r="A206" s="98" t="s">
        <v>780</v>
      </c>
      <c r="B206" t="s">
        <v>48</v>
      </c>
      <c r="C206" s="158">
        <v>0.22</v>
      </c>
      <c r="D206" s="101">
        <f>INDEX('Unemployment Rates'!$B$2:$B$96,MATCH(B206,'Unemployment Rates'!$A$2:$A$96,0))</f>
        <v>0.04</v>
      </c>
    </row>
    <row r="207" spans="1:4" x14ac:dyDescent="0.25">
      <c r="A207" s="98" t="s">
        <v>779</v>
      </c>
      <c r="B207" t="s">
        <v>48</v>
      </c>
      <c r="C207" s="158">
        <v>0.23</v>
      </c>
      <c r="D207" s="101">
        <f>INDEX('Unemployment Rates'!$B$2:$B$96,MATCH(B207,'Unemployment Rates'!$A$2:$A$96,0))</f>
        <v>0.04</v>
      </c>
    </row>
    <row r="208" spans="1:4" x14ac:dyDescent="0.25">
      <c r="A208" s="98" t="s">
        <v>782</v>
      </c>
      <c r="B208" t="s">
        <v>49</v>
      </c>
      <c r="C208" s="158">
        <v>0.14000000000000001</v>
      </c>
      <c r="D208" s="101">
        <f>INDEX('Unemployment Rates'!$B$2:$B$96,MATCH(B208,'Unemployment Rates'!$A$2:$A$96,0))</f>
        <v>5.6000000000000001E-2</v>
      </c>
    </row>
    <row r="209" spans="1:4" x14ac:dyDescent="0.25">
      <c r="A209" s="98" t="s">
        <v>781</v>
      </c>
      <c r="B209" t="s">
        <v>49</v>
      </c>
      <c r="C209" s="158">
        <v>0.18</v>
      </c>
      <c r="D209" s="101">
        <f>INDEX('Unemployment Rates'!$B$2:$B$96,MATCH(B209,'Unemployment Rates'!$A$2:$A$96,0))</f>
        <v>5.6000000000000001E-2</v>
      </c>
    </row>
    <row r="210" spans="1:4" x14ac:dyDescent="0.25">
      <c r="A210" s="98" t="s">
        <v>783</v>
      </c>
      <c r="B210" t="s">
        <v>49</v>
      </c>
      <c r="C210" s="158">
        <v>0.18</v>
      </c>
      <c r="D210" s="101">
        <f>INDEX('Unemployment Rates'!$B$2:$B$96,MATCH(B210,'Unemployment Rates'!$A$2:$A$96,0))</f>
        <v>5.6000000000000001E-2</v>
      </c>
    </row>
    <row r="211" spans="1:4" x14ac:dyDescent="0.25">
      <c r="A211" s="98" t="s">
        <v>784</v>
      </c>
      <c r="B211" t="s">
        <v>50</v>
      </c>
      <c r="C211" s="158">
        <v>0.24</v>
      </c>
      <c r="D211" s="101">
        <f>INDEX('Unemployment Rates'!$B$2:$B$96,MATCH(B211,'Unemployment Rates'!$A$2:$A$96,0))</f>
        <v>4.4999999999999998E-2</v>
      </c>
    </row>
    <row r="212" spans="1:4" x14ac:dyDescent="0.25">
      <c r="A212" s="98" t="s">
        <v>785</v>
      </c>
      <c r="B212" t="s">
        <v>50</v>
      </c>
      <c r="C212" s="158">
        <v>0.25</v>
      </c>
      <c r="D212" s="101">
        <f>INDEX('Unemployment Rates'!$B$2:$B$96,MATCH(B212,'Unemployment Rates'!$A$2:$A$96,0))</f>
        <v>4.4999999999999998E-2</v>
      </c>
    </row>
    <row r="213" spans="1:4" x14ac:dyDescent="0.25">
      <c r="A213" s="98" t="s">
        <v>786</v>
      </c>
      <c r="B213" t="s">
        <v>50</v>
      </c>
      <c r="C213" s="158">
        <v>0.24</v>
      </c>
      <c r="D213" s="101">
        <f>INDEX('Unemployment Rates'!$B$2:$B$96,MATCH(B213,'Unemployment Rates'!$A$2:$A$96,0))</f>
        <v>4.4999999999999998E-2</v>
      </c>
    </row>
    <row r="214" spans="1:4" x14ac:dyDescent="0.25">
      <c r="A214" s="98" t="s">
        <v>787</v>
      </c>
      <c r="B214" t="s">
        <v>50</v>
      </c>
      <c r="C214" s="158">
        <v>0.25</v>
      </c>
      <c r="D214" s="101">
        <f>INDEX('Unemployment Rates'!$B$2:$B$96,MATCH(B214,'Unemployment Rates'!$A$2:$A$96,0))</f>
        <v>4.4999999999999998E-2</v>
      </c>
    </row>
    <row r="215" spans="1:4" x14ac:dyDescent="0.25">
      <c r="A215" s="98" t="s">
        <v>789</v>
      </c>
      <c r="B215" t="s">
        <v>51</v>
      </c>
      <c r="C215" s="158">
        <v>0.13</v>
      </c>
      <c r="D215" s="101">
        <f>INDEX('Unemployment Rates'!$B$2:$B$96,MATCH(B215,'Unemployment Rates'!$A$2:$A$96,0))</f>
        <v>5.2999999999999999E-2</v>
      </c>
    </row>
    <row r="216" spans="1:4" x14ac:dyDescent="0.25">
      <c r="A216" s="98" t="s">
        <v>788</v>
      </c>
      <c r="B216" t="s">
        <v>51</v>
      </c>
      <c r="C216" s="158">
        <v>0.18</v>
      </c>
      <c r="D216" s="101">
        <f>INDEX('Unemployment Rates'!$B$2:$B$96,MATCH(B216,'Unemployment Rates'!$A$2:$A$96,0))</f>
        <v>5.2999999999999999E-2</v>
      </c>
    </row>
    <row r="217" spans="1:4" x14ac:dyDescent="0.25">
      <c r="A217" s="98" t="s">
        <v>791</v>
      </c>
      <c r="B217" t="s">
        <v>52</v>
      </c>
      <c r="C217" s="158">
        <v>0.28000000000000003</v>
      </c>
      <c r="D217" s="101">
        <f>INDEX('Unemployment Rates'!$B$2:$B$96,MATCH(B217,'Unemployment Rates'!$A$2:$A$96,0))</f>
        <v>5.0999999999999997E-2</v>
      </c>
    </row>
    <row r="218" spans="1:4" x14ac:dyDescent="0.25">
      <c r="A218" s="98" t="s">
        <v>792</v>
      </c>
      <c r="B218" t="s">
        <v>52</v>
      </c>
      <c r="C218" s="158">
        <v>0.25</v>
      </c>
      <c r="D218" s="101">
        <f>INDEX('Unemployment Rates'!$B$2:$B$96,MATCH(B218,'Unemployment Rates'!$A$2:$A$96,0))</f>
        <v>5.0999999999999997E-2</v>
      </c>
    </row>
    <row r="219" spans="1:4" x14ac:dyDescent="0.25">
      <c r="A219" s="98" t="s">
        <v>793</v>
      </c>
      <c r="B219" t="s">
        <v>52</v>
      </c>
      <c r="C219" s="158">
        <v>0.19</v>
      </c>
      <c r="D219" s="101">
        <f>INDEX('Unemployment Rates'!$B$2:$B$96,MATCH(B219,'Unemployment Rates'!$A$2:$A$96,0))</f>
        <v>5.0999999999999997E-2</v>
      </c>
    </row>
    <row r="220" spans="1:4" x14ac:dyDescent="0.25">
      <c r="A220" s="98" t="s">
        <v>790</v>
      </c>
      <c r="B220" t="s">
        <v>52</v>
      </c>
      <c r="C220" s="158">
        <v>0.22</v>
      </c>
      <c r="D220" s="101">
        <f>INDEX('Unemployment Rates'!$B$2:$B$96,MATCH(B220,'Unemployment Rates'!$A$2:$A$96,0))</f>
        <v>5.0999999999999997E-2</v>
      </c>
    </row>
    <row r="221" spans="1:4" x14ac:dyDescent="0.25">
      <c r="A221" s="98" t="s">
        <v>794</v>
      </c>
      <c r="B221" t="s">
        <v>52</v>
      </c>
      <c r="C221" s="158">
        <v>0.24</v>
      </c>
      <c r="D221" s="101">
        <f>INDEX('Unemployment Rates'!$B$2:$B$96,MATCH(B221,'Unemployment Rates'!$A$2:$A$96,0))</f>
        <v>5.0999999999999997E-2</v>
      </c>
    </row>
    <row r="222" spans="1:4" x14ac:dyDescent="0.25">
      <c r="A222" s="98" t="s">
        <v>795</v>
      </c>
      <c r="B222" t="s">
        <v>52</v>
      </c>
      <c r="C222" s="158">
        <v>0.2</v>
      </c>
      <c r="D222" s="101">
        <f>INDEX('Unemployment Rates'!$B$2:$B$96,MATCH(B222,'Unemployment Rates'!$A$2:$A$96,0))</f>
        <v>5.0999999999999997E-2</v>
      </c>
    </row>
    <row r="223" spans="1:4" x14ac:dyDescent="0.25">
      <c r="A223" s="98" t="s">
        <v>796</v>
      </c>
      <c r="B223" t="s">
        <v>53</v>
      </c>
      <c r="C223" s="158">
        <v>0.18</v>
      </c>
      <c r="D223" s="101">
        <f>INDEX('Unemployment Rates'!$B$2:$B$96,MATCH(B223,'Unemployment Rates'!$A$2:$A$96,0))</f>
        <v>4.3999999999999997E-2</v>
      </c>
    </row>
    <row r="224" spans="1:4" x14ac:dyDescent="0.25">
      <c r="A224" s="98" t="s">
        <v>797</v>
      </c>
      <c r="B224" t="s">
        <v>53</v>
      </c>
      <c r="C224" s="158">
        <v>0.11</v>
      </c>
      <c r="D224" s="101">
        <f>INDEX('Unemployment Rates'!$B$2:$B$96,MATCH(B224,'Unemployment Rates'!$A$2:$A$96,0))</f>
        <v>4.3999999999999997E-2</v>
      </c>
    </row>
    <row r="225" spans="1:4" x14ac:dyDescent="0.25">
      <c r="A225" s="98" t="s">
        <v>799</v>
      </c>
      <c r="B225" t="s">
        <v>54</v>
      </c>
      <c r="C225" s="158">
        <v>0.3</v>
      </c>
      <c r="D225" s="101">
        <f>INDEX('Unemployment Rates'!$B$2:$B$96,MATCH(B225,'Unemployment Rates'!$A$2:$A$96,0))</f>
        <v>0.04</v>
      </c>
    </row>
    <row r="226" spans="1:4" x14ac:dyDescent="0.25">
      <c r="A226" s="98" t="s">
        <v>798</v>
      </c>
      <c r="B226" t="s">
        <v>54</v>
      </c>
      <c r="C226" s="158">
        <v>0.26</v>
      </c>
      <c r="D226" s="101">
        <f>INDEX('Unemployment Rates'!$B$2:$B$96,MATCH(B226,'Unemployment Rates'!$A$2:$A$96,0))</f>
        <v>0.04</v>
      </c>
    </row>
    <row r="227" spans="1:4" x14ac:dyDescent="0.25">
      <c r="A227" s="98" t="s">
        <v>800</v>
      </c>
      <c r="B227" t="s">
        <v>54</v>
      </c>
      <c r="C227" s="158">
        <v>0.22</v>
      </c>
      <c r="D227" s="101">
        <f>INDEX('Unemployment Rates'!$B$2:$B$96,MATCH(B227,'Unemployment Rates'!$A$2:$A$96,0))</f>
        <v>0.04</v>
      </c>
    </row>
    <row r="228" spans="1:4" x14ac:dyDescent="0.25">
      <c r="A228" s="98" t="s">
        <v>801</v>
      </c>
      <c r="B228" t="s">
        <v>55</v>
      </c>
      <c r="C228" s="158">
        <v>0.1</v>
      </c>
      <c r="D228" s="101">
        <f>INDEX('Unemployment Rates'!$B$2:$B$96,MATCH(B228,'Unemployment Rates'!$A$2:$A$96,0))</f>
        <v>6.3E-2</v>
      </c>
    </row>
    <row r="229" spans="1:4" x14ac:dyDescent="0.25">
      <c r="A229" s="98" t="s">
        <v>802</v>
      </c>
      <c r="B229" t="s">
        <v>55</v>
      </c>
      <c r="C229" s="158">
        <v>0.1</v>
      </c>
      <c r="D229" s="101">
        <f>INDEX('Unemployment Rates'!$B$2:$B$96,MATCH(B229,'Unemployment Rates'!$A$2:$A$96,0))</f>
        <v>6.3E-2</v>
      </c>
    </row>
    <row r="230" spans="1:4" x14ac:dyDescent="0.25">
      <c r="A230" s="98" t="s">
        <v>803</v>
      </c>
      <c r="B230" t="s">
        <v>55</v>
      </c>
      <c r="C230" s="158">
        <v>0.1</v>
      </c>
      <c r="D230" s="101">
        <f>INDEX('Unemployment Rates'!$B$2:$B$96,MATCH(B230,'Unemployment Rates'!$A$2:$A$96,0))</f>
        <v>6.3E-2</v>
      </c>
    </row>
    <row r="231" spans="1:4" x14ac:dyDescent="0.25">
      <c r="A231" s="98" t="s">
        <v>805</v>
      </c>
      <c r="B231" t="s">
        <v>56</v>
      </c>
      <c r="C231" s="158">
        <v>0.12</v>
      </c>
      <c r="D231" s="101">
        <f>INDEX('Unemployment Rates'!$B$2:$B$96,MATCH(B231,'Unemployment Rates'!$A$2:$A$96,0))</f>
        <v>6.5000000000000002E-2</v>
      </c>
    </row>
    <row r="232" spans="1:4" x14ac:dyDescent="0.25">
      <c r="A232" s="98" t="s">
        <v>806</v>
      </c>
      <c r="B232" t="s">
        <v>56</v>
      </c>
      <c r="C232" s="158">
        <v>0.18</v>
      </c>
      <c r="D232" s="101">
        <f>INDEX('Unemployment Rates'!$B$2:$B$96,MATCH(B232,'Unemployment Rates'!$A$2:$A$96,0))</f>
        <v>6.5000000000000002E-2</v>
      </c>
    </row>
    <row r="233" spans="1:4" x14ac:dyDescent="0.25">
      <c r="A233" s="98" t="s">
        <v>807</v>
      </c>
      <c r="B233" t="s">
        <v>56</v>
      </c>
      <c r="C233" s="158">
        <v>0.1</v>
      </c>
      <c r="D233" s="101">
        <f>INDEX('Unemployment Rates'!$B$2:$B$96,MATCH(B233,'Unemployment Rates'!$A$2:$A$96,0))</f>
        <v>6.5000000000000002E-2</v>
      </c>
    </row>
    <row r="234" spans="1:4" x14ac:dyDescent="0.25">
      <c r="A234" s="98" t="s">
        <v>804</v>
      </c>
      <c r="B234" t="s">
        <v>56</v>
      </c>
      <c r="C234" s="158">
        <v>0.12</v>
      </c>
      <c r="D234" s="101">
        <f>INDEX('Unemployment Rates'!$B$2:$B$96,MATCH(B234,'Unemployment Rates'!$A$2:$A$96,0))</f>
        <v>6.5000000000000002E-2</v>
      </c>
    </row>
    <row r="235" spans="1:4" x14ac:dyDescent="0.25">
      <c r="A235" s="98" t="s">
        <v>808</v>
      </c>
      <c r="B235" t="s">
        <v>56</v>
      </c>
      <c r="C235" s="158">
        <v>0.1</v>
      </c>
      <c r="D235" s="101">
        <f>INDEX('Unemployment Rates'!$B$2:$B$96,MATCH(B235,'Unemployment Rates'!$A$2:$A$96,0))</f>
        <v>6.5000000000000002E-2</v>
      </c>
    </row>
    <row r="236" spans="1:4" x14ac:dyDescent="0.25">
      <c r="A236" s="98" t="s">
        <v>810</v>
      </c>
      <c r="B236" t="s">
        <v>57</v>
      </c>
      <c r="C236" s="158">
        <v>0.25</v>
      </c>
      <c r="D236" s="101">
        <f>INDEX('Unemployment Rates'!$B$2:$B$96,MATCH(B236,'Unemployment Rates'!$A$2:$A$96,0))</f>
        <v>5.0999999999999997E-2</v>
      </c>
    </row>
    <row r="237" spans="1:4" x14ac:dyDescent="0.25">
      <c r="A237" s="98" t="s">
        <v>809</v>
      </c>
      <c r="B237" t="s">
        <v>57</v>
      </c>
      <c r="C237" s="158">
        <v>0.2</v>
      </c>
      <c r="D237" s="101">
        <f>INDEX('Unemployment Rates'!$B$2:$B$96,MATCH(B237,'Unemployment Rates'!$A$2:$A$96,0))</f>
        <v>5.0999999999999997E-2</v>
      </c>
    </row>
    <row r="238" spans="1:4" x14ac:dyDescent="0.25">
      <c r="A238" s="98" t="s">
        <v>811</v>
      </c>
      <c r="B238" t="s">
        <v>57</v>
      </c>
      <c r="C238" s="158">
        <v>0.12</v>
      </c>
      <c r="D238" s="101">
        <f>INDEX('Unemployment Rates'!$B$2:$B$96,MATCH(B238,'Unemployment Rates'!$A$2:$A$96,0))</f>
        <v>5.0999999999999997E-2</v>
      </c>
    </row>
    <row r="239" spans="1:4" x14ac:dyDescent="0.25">
      <c r="A239" s="98" t="s">
        <v>812</v>
      </c>
      <c r="B239" t="s">
        <v>57</v>
      </c>
      <c r="C239" s="158">
        <v>0.23</v>
      </c>
      <c r="D239" s="101">
        <f>INDEX('Unemployment Rates'!$B$2:$B$96,MATCH(B239,'Unemployment Rates'!$A$2:$A$96,0))</f>
        <v>5.0999999999999997E-2</v>
      </c>
    </row>
    <row r="240" spans="1:4" x14ac:dyDescent="0.25">
      <c r="A240" s="99" t="s">
        <v>376</v>
      </c>
      <c r="B240" t="s">
        <v>57</v>
      </c>
      <c r="C240" s="158">
        <v>0.19</v>
      </c>
      <c r="D240" s="101">
        <f>INDEX('Unemployment Rates'!$B$2:$B$96,MATCH(B240,'Unemployment Rates'!$A$2:$A$96,0))</f>
        <v>5.0999999999999997E-2</v>
      </c>
    </row>
    <row r="241" spans="1:4" x14ac:dyDescent="0.25">
      <c r="A241" s="98" t="s">
        <v>814</v>
      </c>
      <c r="B241" t="s">
        <v>58</v>
      </c>
      <c r="C241" s="158">
        <v>0.17</v>
      </c>
      <c r="D241" s="101">
        <f>INDEX('Unemployment Rates'!$B$2:$B$96,MATCH(B241,'Unemployment Rates'!$A$2:$A$96,0))</f>
        <v>5.1999999999999998E-2</v>
      </c>
    </row>
    <row r="242" spans="1:4" x14ac:dyDescent="0.25">
      <c r="A242" s="98" t="s">
        <v>813</v>
      </c>
      <c r="B242" t="s">
        <v>58</v>
      </c>
      <c r="C242" s="158">
        <v>0.16</v>
      </c>
      <c r="D242" s="101">
        <f>INDEX('Unemployment Rates'!$B$2:$B$96,MATCH(B242,'Unemployment Rates'!$A$2:$A$96,0))</f>
        <v>5.1999999999999998E-2</v>
      </c>
    </row>
    <row r="243" spans="1:4" x14ac:dyDescent="0.25">
      <c r="A243" s="98" t="s">
        <v>816</v>
      </c>
      <c r="B243" t="s">
        <v>59</v>
      </c>
      <c r="C243" s="158">
        <v>0.19</v>
      </c>
      <c r="D243" s="101">
        <f>INDEX('Unemployment Rates'!$B$2:$B$96,MATCH(B243,'Unemployment Rates'!$A$2:$A$96,0))</f>
        <v>5.1999999999999998E-2</v>
      </c>
    </row>
    <row r="244" spans="1:4" x14ac:dyDescent="0.25">
      <c r="A244" s="98" t="s">
        <v>815</v>
      </c>
      <c r="B244" t="s">
        <v>59</v>
      </c>
      <c r="C244" s="158">
        <v>0.24</v>
      </c>
      <c r="D244" s="101">
        <f>INDEX('Unemployment Rates'!$B$2:$B$96,MATCH(B244,'Unemployment Rates'!$A$2:$A$96,0))</f>
        <v>5.1999999999999998E-2</v>
      </c>
    </row>
    <row r="245" spans="1:4" x14ac:dyDescent="0.25">
      <c r="A245" s="98" t="s">
        <v>817</v>
      </c>
      <c r="B245" t="s">
        <v>59</v>
      </c>
      <c r="C245" s="158">
        <v>0.2</v>
      </c>
      <c r="D245" s="101">
        <f>INDEX('Unemployment Rates'!$B$2:$B$96,MATCH(B245,'Unemployment Rates'!$A$2:$A$96,0))</f>
        <v>5.1999999999999998E-2</v>
      </c>
    </row>
    <row r="246" spans="1:4" x14ac:dyDescent="0.25">
      <c r="A246" s="98" t="s">
        <v>819</v>
      </c>
      <c r="B246" t="s">
        <v>60</v>
      </c>
      <c r="C246" s="158">
        <v>0.28000000000000003</v>
      </c>
      <c r="D246" s="101">
        <f>INDEX('Unemployment Rates'!$B$2:$B$96,MATCH(B246,'Unemployment Rates'!$A$2:$A$96,0))</f>
        <v>4.2999999999999997E-2</v>
      </c>
    </row>
    <row r="247" spans="1:4" x14ac:dyDescent="0.25">
      <c r="A247" s="98" t="s">
        <v>820</v>
      </c>
      <c r="B247" t="s">
        <v>60</v>
      </c>
      <c r="C247" s="158">
        <v>0.19</v>
      </c>
      <c r="D247" s="101">
        <f>INDEX('Unemployment Rates'!$B$2:$B$96,MATCH(B247,'Unemployment Rates'!$A$2:$A$96,0))</f>
        <v>4.2999999999999997E-2</v>
      </c>
    </row>
    <row r="248" spans="1:4" x14ac:dyDescent="0.25">
      <c r="A248" s="99" t="s">
        <v>284</v>
      </c>
      <c r="B248" t="s">
        <v>60</v>
      </c>
      <c r="C248" s="158">
        <v>0.22</v>
      </c>
      <c r="D248" s="101">
        <f>INDEX('Unemployment Rates'!$B$2:$B$96,MATCH(B248,'Unemployment Rates'!$A$2:$A$96,0))</f>
        <v>4.2999999999999997E-2</v>
      </c>
    </row>
    <row r="249" spans="1:4" x14ac:dyDescent="0.25">
      <c r="A249" s="98" t="s">
        <v>818</v>
      </c>
      <c r="B249" t="s">
        <v>60</v>
      </c>
      <c r="C249" s="158">
        <v>0.25</v>
      </c>
      <c r="D249" s="101">
        <f>INDEX('Unemployment Rates'!$B$2:$B$96,MATCH(B249,'Unemployment Rates'!$A$2:$A$96,0))</f>
        <v>4.2999999999999997E-2</v>
      </c>
    </row>
    <row r="250" spans="1:4" x14ac:dyDescent="0.25">
      <c r="A250" s="98" t="s">
        <v>821</v>
      </c>
      <c r="B250" t="s">
        <v>60</v>
      </c>
      <c r="C250" s="158">
        <v>0.28999999999999998</v>
      </c>
      <c r="D250" s="101">
        <f>INDEX('Unemployment Rates'!$B$2:$B$96,MATCH(B250,'Unemployment Rates'!$A$2:$A$96,0))</f>
        <v>4.2999999999999997E-2</v>
      </c>
    </row>
    <row r="251" spans="1:4" x14ac:dyDescent="0.25">
      <c r="A251" s="98" t="s">
        <v>823</v>
      </c>
      <c r="B251" t="s">
        <v>63</v>
      </c>
      <c r="C251" s="158">
        <v>0.21</v>
      </c>
      <c r="D251" s="101">
        <f>INDEX('Unemployment Rates'!$B$2:$B$96,MATCH(B251,'Unemployment Rates'!$A$2:$A$96,0))</f>
        <v>4.3999999999999997E-2</v>
      </c>
    </row>
    <row r="252" spans="1:4" x14ac:dyDescent="0.25">
      <c r="A252" s="98" t="s">
        <v>822</v>
      </c>
      <c r="B252" t="s">
        <v>63</v>
      </c>
      <c r="C252" s="158">
        <v>0.22</v>
      </c>
      <c r="D252" s="101">
        <f>INDEX('Unemployment Rates'!$B$2:$B$96,MATCH(B252,'Unemployment Rates'!$A$2:$A$96,0))</f>
        <v>4.3999999999999997E-2</v>
      </c>
    </row>
    <row r="253" spans="1:4" x14ac:dyDescent="0.25">
      <c r="A253" s="98" t="s">
        <v>824</v>
      </c>
      <c r="B253" t="s">
        <v>63</v>
      </c>
      <c r="C253" s="158">
        <v>0.14000000000000001</v>
      </c>
      <c r="D253" s="101">
        <f>INDEX('Unemployment Rates'!$B$2:$B$96,MATCH(B253,'Unemployment Rates'!$A$2:$A$96,0))</f>
        <v>4.3999999999999997E-2</v>
      </c>
    </row>
    <row r="254" spans="1:4" x14ac:dyDescent="0.25">
      <c r="A254" s="98" t="s">
        <v>826</v>
      </c>
      <c r="B254" t="s">
        <v>64</v>
      </c>
      <c r="C254" s="158">
        <v>0.16</v>
      </c>
      <c r="D254" s="101">
        <f>INDEX('Unemployment Rates'!$B$2:$B$96,MATCH(B254,'Unemployment Rates'!$A$2:$A$96,0))</f>
        <v>5.0999999999999997E-2</v>
      </c>
    </row>
    <row r="255" spans="1:4" x14ac:dyDescent="0.25">
      <c r="A255" s="98" t="s">
        <v>825</v>
      </c>
      <c r="B255" t="s">
        <v>64</v>
      </c>
      <c r="C255" s="158">
        <v>0.2</v>
      </c>
      <c r="D255" s="101">
        <f>INDEX('Unemployment Rates'!$B$2:$B$96,MATCH(B255,'Unemployment Rates'!$A$2:$A$96,0))</f>
        <v>5.0999999999999997E-2</v>
      </c>
    </row>
    <row r="256" spans="1:4" x14ac:dyDescent="0.25">
      <c r="A256" s="98" t="s">
        <v>827</v>
      </c>
      <c r="B256" t="s">
        <v>64</v>
      </c>
      <c r="C256" s="158">
        <v>0.28999999999999998</v>
      </c>
      <c r="D256" s="101">
        <f>INDEX('Unemployment Rates'!$B$2:$B$96,MATCH(B256,'Unemployment Rates'!$A$2:$A$96,0))</f>
        <v>5.0999999999999997E-2</v>
      </c>
    </row>
    <row r="257" spans="1:4" x14ac:dyDescent="0.25">
      <c r="A257" s="98" t="s">
        <v>828</v>
      </c>
      <c r="B257" t="s">
        <v>64</v>
      </c>
      <c r="C257" s="158">
        <v>0.27</v>
      </c>
      <c r="D257" s="101">
        <f>INDEX('Unemployment Rates'!$B$2:$B$96,MATCH(B257,'Unemployment Rates'!$A$2:$A$96,0))</f>
        <v>5.0999999999999997E-2</v>
      </c>
    </row>
    <row r="258" spans="1:4" x14ac:dyDescent="0.25">
      <c r="A258" s="98" t="s">
        <v>830</v>
      </c>
      <c r="B258" t="s">
        <v>65</v>
      </c>
      <c r="C258" s="158">
        <v>0.18</v>
      </c>
      <c r="D258" s="101">
        <f>INDEX('Unemployment Rates'!$B$2:$B$96,MATCH(B258,'Unemployment Rates'!$A$2:$A$96,0))</f>
        <v>5.1999999999999998E-2</v>
      </c>
    </row>
    <row r="259" spans="1:4" x14ac:dyDescent="0.25">
      <c r="A259" s="98" t="s">
        <v>831</v>
      </c>
      <c r="B259" t="s">
        <v>65</v>
      </c>
      <c r="C259" s="158">
        <v>0.21</v>
      </c>
      <c r="D259" s="101">
        <f>INDEX('Unemployment Rates'!$B$2:$B$96,MATCH(B259,'Unemployment Rates'!$A$2:$A$96,0))</f>
        <v>5.1999999999999998E-2</v>
      </c>
    </row>
    <row r="260" spans="1:4" x14ac:dyDescent="0.25">
      <c r="A260" s="98" t="s">
        <v>829</v>
      </c>
      <c r="B260" t="s">
        <v>65</v>
      </c>
      <c r="C260" s="158">
        <v>0.19</v>
      </c>
      <c r="D260" s="101">
        <f>INDEX('Unemployment Rates'!$B$2:$B$96,MATCH(B260,'Unemployment Rates'!$A$2:$A$96,0))</f>
        <v>5.1999999999999998E-2</v>
      </c>
    </row>
    <row r="261" spans="1:4" x14ac:dyDescent="0.25">
      <c r="A261" s="98" t="s">
        <v>832</v>
      </c>
      <c r="B261" t="s">
        <v>65</v>
      </c>
      <c r="C261" s="158">
        <v>0.15</v>
      </c>
      <c r="D261" s="101">
        <f>INDEX('Unemployment Rates'!$B$2:$B$96,MATCH(B261,'Unemployment Rates'!$A$2:$A$96,0))</f>
        <v>5.1999999999999998E-2</v>
      </c>
    </row>
    <row r="262" spans="1:4" x14ac:dyDescent="0.25">
      <c r="A262" s="98" t="s">
        <v>833</v>
      </c>
      <c r="B262" t="s">
        <v>65</v>
      </c>
      <c r="C262" s="158">
        <v>0.17</v>
      </c>
      <c r="D262" s="101">
        <f>INDEX('Unemployment Rates'!$B$2:$B$96,MATCH(B262,'Unemployment Rates'!$A$2:$A$96,0))</f>
        <v>5.1999999999999998E-2</v>
      </c>
    </row>
    <row r="263" spans="1:4" x14ac:dyDescent="0.25">
      <c r="A263" s="98" t="s">
        <v>834</v>
      </c>
      <c r="B263" t="s">
        <v>65</v>
      </c>
      <c r="C263" s="158">
        <v>0.25</v>
      </c>
      <c r="D263" s="101">
        <f>INDEX('Unemployment Rates'!$B$2:$B$96,MATCH(B263,'Unemployment Rates'!$A$2:$A$96,0))</f>
        <v>5.1999999999999998E-2</v>
      </c>
    </row>
    <row r="264" spans="1:4" x14ac:dyDescent="0.25">
      <c r="A264" s="98" t="s">
        <v>835</v>
      </c>
      <c r="B264" t="s">
        <v>65</v>
      </c>
      <c r="C264" s="158">
        <v>0.16</v>
      </c>
      <c r="D264" s="101">
        <f>INDEX('Unemployment Rates'!$B$2:$B$96,MATCH(B264,'Unemployment Rates'!$A$2:$A$96,0))</f>
        <v>5.1999999999999998E-2</v>
      </c>
    </row>
    <row r="265" spans="1:4" x14ac:dyDescent="0.25">
      <c r="A265" s="98" t="s">
        <v>836</v>
      </c>
      <c r="B265" t="s">
        <v>65</v>
      </c>
      <c r="C265" s="158">
        <v>0.2</v>
      </c>
      <c r="D265" s="101">
        <f>INDEX('Unemployment Rates'!$B$2:$B$96,MATCH(B265,'Unemployment Rates'!$A$2:$A$96,0))</f>
        <v>5.1999999999999998E-2</v>
      </c>
    </row>
    <row r="266" spans="1:4" x14ac:dyDescent="0.25">
      <c r="A266" s="98" t="s">
        <v>838</v>
      </c>
      <c r="B266" t="s">
        <v>66</v>
      </c>
      <c r="C266" s="158">
        <v>0.27</v>
      </c>
      <c r="D266" s="101">
        <f>INDEX('Unemployment Rates'!$B$2:$B$96,MATCH(B266,'Unemployment Rates'!$A$2:$A$96,0))</f>
        <v>5.6000000000000001E-2</v>
      </c>
    </row>
    <row r="267" spans="1:4" x14ac:dyDescent="0.25">
      <c r="A267" s="98" t="s">
        <v>839</v>
      </c>
      <c r="B267" t="s">
        <v>66</v>
      </c>
      <c r="C267" s="158">
        <v>0.23</v>
      </c>
      <c r="D267" s="101">
        <f>INDEX('Unemployment Rates'!$B$2:$B$96,MATCH(B267,'Unemployment Rates'!$A$2:$A$96,0))</f>
        <v>5.6000000000000001E-2</v>
      </c>
    </row>
    <row r="268" spans="1:4" x14ac:dyDescent="0.25">
      <c r="A268" s="98" t="s">
        <v>840</v>
      </c>
      <c r="B268" t="s">
        <v>66</v>
      </c>
      <c r="C268" s="158">
        <v>0.18</v>
      </c>
      <c r="D268" s="101">
        <f>INDEX('Unemployment Rates'!$B$2:$B$96,MATCH(B268,'Unemployment Rates'!$A$2:$A$96,0))</f>
        <v>5.6000000000000001E-2</v>
      </c>
    </row>
    <row r="269" spans="1:4" x14ac:dyDescent="0.25">
      <c r="A269" s="98" t="s">
        <v>837</v>
      </c>
      <c r="B269" t="s">
        <v>66</v>
      </c>
      <c r="C269" s="158">
        <v>0.25</v>
      </c>
      <c r="D269" s="101">
        <f>INDEX('Unemployment Rates'!$B$2:$B$96,MATCH(B269,'Unemployment Rates'!$A$2:$A$96,0))</f>
        <v>5.6000000000000001E-2</v>
      </c>
    </row>
    <row r="270" spans="1:4" x14ac:dyDescent="0.25">
      <c r="A270" s="98" t="s">
        <v>842</v>
      </c>
      <c r="B270" t="s">
        <v>67</v>
      </c>
      <c r="C270" s="158">
        <v>0.24</v>
      </c>
      <c r="D270" s="101">
        <f>INDEX('Unemployment Rates'!$B$2:$B$96,MATCH(B270,'Unemployment Rates'!$A$2:$A$96,0))</f>
        <v>5.1999999999999998E-2</v>
      </c>
    </row>
    <row r="271" spans="1:4" x14ac:dyDescent="0.25">
      <c r="A271" s="98" t="s">
        <v>841</v>
      </c>
      <c r="B271" t="s">
        <v>67</v>
      </c>
      <c r="C271" s="158">
        <v>0.28000000000000003</v>
      </c>
      <c r="D271" s="101">
        <f>INDEX('Unemployment Rates'!$B$2:$B$96,MATCH(B271,'Unemployment Rates'!$A$2:$A$96,0))</f>
        <v>5.1999999999999998E-2</v>
      </c>
    </row>
    <row r="272" spans="1:4" x14ac:dyDescent="0.25">
      <c r="A272" s="98" t="s">
        <v>843</v>
      </c>
      <c r="B272" t="s">
        <v>67</v>
      </c>
      <c r="C272" s="158">
        <v>0.18</v>
      </c>
      <c r="D272" s="101">
        <f>INDEX('Unemployment Rates'!$B$2:$B$96,MATCH(B272,'Unemployment Rates'!$A$2:$A$96,0))</f>
        <v>5.1999999999999998E-2</v>
      </c>
    </row>
    <row r="273" spans="1:4" x14ac:dyDescent="0.25">
      <c r="A273" s="98" t="s">
        <v>844</v>
      </c>
      <c r="B273" t="s">
        <v>67</v>
      </c>
      <c r="C273" s="158">
        <v>0.3</v>
      </c>
      <c r="D273" s="101">
        <f>INDEX('Unemployment Rates'!$B$2:$B$96,MATCH(B273,'Unemployment Rates'!$A$2:$A$96,0))</f>
        <v>5.1999999999999998E-2</v>
      </c>
    </row>
    <row r="274" spans="1:4" x14ac:dyDescent="0.25">
      <c r="A274" s="98" t="s">
        <v>846</v>
      </c>
      <c r="B274" t="s">
        <v>61</v>
      </c>
      <c r="C274" s="158">
        <v>0.13</v>
      </c>
      <c r="D274" s="101">
        <f>INDEX('Unemployment Rates'!$B$2:$B$96,MATCH(B274,'Unemployment Rates'!$A$2:$A$96,0))</f>
        <v>5.5E-2</v>
      </c>
    </row>
    <row r="275" spans="1:4" x14ac:dyDescent="0.25">
      <c r="A275" s="98" t="s">
        <v>847</v>
      </c>
      <c r="B275" t="s">
        <v>61</v>
      </c>
      <c r="C275" s="158">
        <v>0.2</v>
      </c>
      <c r="D275" s="101">
        <f>INDEX('Unemployment Rates'!$B$2:$B$96,MATCH(B275,'Unemployment Rates'!$A$2:$A$96,0))</f>
        <v>5.5E-2</v>
      </c>
    </row>
    <row r="276" spans="1:4" x14ac:dyDescent="0.25">
      <c r="A276" s="98" t="s">
        <v>848</v>
      </c>
      <c r="B276" t="s">
        <v>61</v>
      </c>
      <c r="C276" s="158">
        <v>0.16</v>
      </c>
      <c r="D276" s="101">
        <f>INDEX('Unemployment Rates'!$B$2:$B$96,MATCH(B276,'Unemployment Rates'!$A$2:$A$96,0))</f>
        <v>5.5E-2</v>
      </c>
    </row>
    <row r="277" spans="1:4" x14ac:dyDescent="0.25">
      <c r="A277" s="98" t="s">
        <v>849</v>
      </c>
      <c r="B277" t="s">
        <v>61</v>
      </c>
      <c r="C277" s="158">
        <v>0.18</v>
      </c>
      <c r="D277" s="101">
        <f>INDEX('Unemployment Rates'!$B$2:$B$96,MATCH(B277,'Unemployment Rates'!$A$2:$A$96,0))</f>
        <v>5.5E-2</v>
      </c>
    </row>
    <row r="278" spans="1:4" x14ac:dyDescent="0.25">
      <c r="A278" s="98" t="s">
        <v>845</v>
      </c>
      <c r="B278" t="s">
        <v>61</v>
      </c>
      <c r="C278" s="158">
        <v>0.19</v>
      </c>
      <c r="D278" s="101">
        <f>INDEX('Unemployment Rates'!$B$2:$B$96,MATCH(B278,'Unemployment Rates'!$A$2:$A$96,0))</f>
        <v>5.5E-2</v>
      </c>
    </row>
    <row r="279" spans="1:4" x14ac:dyDescent="0.25">
      <c r="A279" s="98" t="s">
        <v>850</v>
      </c>
      <c r="B279" t="s">
        <v>61</v>
      </c>
      <c r="C279" s="158">
        <v>0.18</v>
      </c>
      <c r="D279" s="101">
        <f>INDEX('Unemployment Rates'!$B$2:$B$96,MATCH(B279,'Unemployment Rates'!$A$2:$A$96,0))</f>
        <v>5.5E-2</v>
      </c>
    </row>
    <row r="280" spans="1:4" x14ac:dyDescent="0.25">
      <c r="A280" s="98" t="s">
        <v>852</v>
      </c>
      <c r="B280" t="s">
        <v>62</v>
      </c>
      <c r="C280" s="158">
        <v>0.12</v>
      </c>
      <c r="D280" s="101">
        <f>INDEX('Unemployment Rates'!$B$2:$B$96,MATCH(B280,'Unemployment Rates'!$A$2:$A$96,0))</f>
        <v>6.0999999999999999E-2</v>
      </c>
    </row>
    <row r="281" spans="1:4" x14ac:dyDescent="0.25">
      <c r="A281" s="98" t="s">
        <v>853</v>
      </c>
      <c r="B281" t="s">
        <v>62</v>
      </c>
      <c r="C281" s="158">
        <v>0.12</v>
      </c>
      <c r="D281" s="101">
        <f>INDEX('Unemployment Rates'!$B$2:$B$96,MATCH(B281,'Unemployment Rates'!$A$2:$A$96,0))</f>
        <v>6.0999999999999999E-2</v>
      </c>
    </row>
    <row r="282" spans="1:4" x14ac:dyDescent="0.25">
      <c r="A282" s="98" t="s">
        <v>854</v>
      </c>
      <c r="B282" t="s">
        <v>62</v>
      </c>
      <c r="C282" s="158">
        <v>0.19</v>
      </c>
      <c r="D282" s="101">
        <f>INDEX('Unemployment Rates'!$B$2:$B$96,MATCH(B282,'Unemployment Rates'!$A$2:$A$96,0))</f>
        <v>6.0999999999999999E-2</v>
      </c>
    </row>
    <row r="283" spans="1:4" x14ac:dyDescent="0.25">
      <c r="A283" s="98" t="s">
        <v>855</v>
      </c>
      <c r="B283" t="s">
        <v>62</v>
      </c>
      <c r="C283" s="158">
        <v>0.14000000000000001</v>
      </c>
      <c r="D283" s="101">
        <f>INDEX('Unemployment Rates'!$B$2:$B$96,MATCH(B283,'Unemployment Rates'!$A$2:$A$96,0))</f>
        <v>6.0999999999999999E-2</v>
      </c>
    </row>
    <row r="284" spans="1:4" x14ac:dyDescent="0.25">
      <c r="A284" s="98" t="s">
        <v>856</v>
      </c>
      <c r="B284" t="s">
        <v>62</v>
      </c>
      <c r="C284" s="158">
        <v>0.13</v>
      </c>
      <c r="D284" s="101">
        <f>INDEX('Unemployment Rates'!$B$2:$B$96,MATCH(B284,'Unemployment Rates'!$A$2:$A$96,0))</f>
        <v>6.0999999999999999E-2</v>
      </c>
    </row>
    <row r="285" spans="1:4" x14ac:dyDescent="0.25">
      <c r="A285" s="98" t="s">
        <v>851</v>
      </c>
      <c r="B285" t="s">
        <v>62</v>
      </c>
      <c r="C285" s="158">
        <v>0.14000000000000001</v>
      </c>
      <c r="D285" s="101">
        <f>INDEX('Unemployment Rates'!$B$2:$B$96,MATCH(B285,'Unemployment Rates'!$A$2:$A$96,0))</f>
        <v>6.0999999999999999E-2</v>
      </c>
    </row>
    <row r="286" spans="1:4" x14ac:dyDescent="0.25">
      <c r="A286" s="98" t="s">
        <v>857</v>
      </c>
      <c r="B286" t="s">
        <v>62</v>
      </c>
      <c r="C286" s="158">
        <v>0.19</v>
      </c>
      <c r="D286" s="101">
        <f>INDEX('Unemployment Rates'!$B$2:$B$96,MATCH(B286,'Unemployment Rates'!$A$2:$A$96,0))</f>
        <v>6.0999999999999999E-2</v>
      </c>
    </row>
    <row r="287" spans="1:4" x14ac:dyDescent="0.25">
      <c r="A287" s="98" t="s">
        <v>858</v>
      </c>
      <c r="B287" t="s">
        <v>62</v>
      </c>
      <c r="C287" s="158">
        <v>0.16</v>
      </c>
      <c r="D287" s="101">
        <f>INDEX('Unemployment Rates'!$B$2:$B$96,MATCH(B287,'Unemployment Rates'!$A$2:$A$96,0))</f>
        <v>6.0999999999999999E-2</v>
      </c>
    </row>
    <row r="288" spans="1:4" x14ac:dyDescent="0.25">
      <c r="A288" s="98" t="s">
        <v>859</v>
      </c>
      <c r="B288" t="s">
        <v>62</v>
      </c>
      <c r="C288" s="158">
        <v>0.17</v>
      </c>
      <c r="D288" s="101">
        <f>INDEX('Unemployment Rates'!$B$2:$B$96,MATCH(B288,'Unemployment Rates'!$A$2:$A$96,0))</f>
        <v>6.0999999999999999E-2</v>
      </c>
    </row>
    <row r="289" spans="1:4" x14ac:dyDescent="0.25">
      <c r="A289" s="98" t="s">
        <v>860</v>
      </c>
      <c r="B289" t="s">
        <v>62</v>
      </c>
      <c r="C289" s="158">
        <v>0.11</v>
      </c>
      <c r="D289" s="101">
        <f>INDEX('Unemployment Rates'!$B$2:$B$96,MATCH(B289,'Unemployment Rates'!$A$2:$A$96,0))</f>
        <v>6.0999999999999999E-2</v>
      </c>
    </row>
    <row r="290" spans="1:4" x14ac:dyDescent="0.25">
      <c r="A290" s="98" t="s">
        <v>861</v>
      </c>
      <c r="B290" t="s">
        <v>62</v>
      </c>
      <c r="C290" s="158">
        <v>0.14000000000000001</v>
      </c>
      <c r="D290" s="101">
        <f>INDEX('Unemployment Rates'!$B$2:$B$96,MATCH(B290,'Unemployment Rates'!$A$2:$A$96,0))</f>
        <v>6.0999999999999999E-2</v>
      </c>
    </row>
    <row r="291" spans="1:4" x14ac:dyDescent="0.25">
      <c r="A291" s="98" t="s">
        <v>863</v>
      </c>
      <c r="B291" t="s">
        <v>68</v>
      </c>
      <c r="C291" s="158">
        <v>0.1</v>
      </c>
      <c r="D291" s="101">
        <f>INDEX('Unemployment Rates'!$B$2:$B$96,MATCH(B291,'Unemployment Rates'!$A$2:$A$96,0))</f>
        <v>0.06</v>
      </c>
    </row>
    <row r="292" spans="1:4" x14ac:dyDescent="0.25">
      <c r="A292" s="98" t="s">
        <v>862</v>
      </c>
      <c r="B292" t="s">
        <v>68</v>
      </c>
      <c r="C292" s="158">
        <v>0.19</v>
      </c>
      <c r="D292" s="101">
        <f>INDEX('Unemployment Rates'!$B$2:$B$96,MATCH(B292,'Unemployment Rates'!$A$2:$A$96,0))</f>
        <v>0.06</v>
      </c>
    </row>
    <row r="293" spans="1:4" x14ac:dyDescent="0.25">
      <c r="A293" s="98" t="s">
        <v>865</v>
      </c>
      <c r="B293" t="s">
        <v>69</v>
      </c>
      <c r="C293" s="158">
        <v>0.21</v>
      </c>
      <c r="D293" s="101">
        <f>INDEX('Unemployment Rates'!$B$2:$B$96,MATCH(B293,'Unemployment Rates'!$A$2:$A$96,0))</f>
        <v>0.05</v>
      </c>
    </row>
    <row r="294" spans="1:4" x14ac:dyDescent="0.25">
      <c r="A294" s="98" t="s">
        <v>864</v>
      </c>
      <c r="B294" t="s">
        <v>69</v>
      </c>
      <c r="C294" s="158">
        <v>0.2</v>
      </c>
      <c r="D294" s="101">
        <f>INDEX('Unemployment Rates'!$B$2:$B$96,MATCH(B294,'Unemployment Rates'!$A$2:$A$96,0))</f>
        <v>0.05</v>
      </c>
    </row>
    <row r="295" spans="1:4" x14ac:dyDescent="0.25">
      <c r="A295" s="98" t="s">
        <v>866</v>
      </c>
      <c r="B295" t="s">
        <v>69</v>
      </c>
      <c r="C295" s="158">
        <v>0.16</v>
      </c>
      <c r="D295" s="101">
        <f>INDEX('Unemployment Rates'!$B$2:$B$96,MATCH(B295,'Unemployment Rates'!$A$2:$A$96,0))</f>
        <v>0.05</v>
      </c>
    </row>
    <row r="296" spans="1:4" x14ac:dyDescent="0.25">
      <c r="A296" s="98" t="s">
        <v>867</v>
      </c>
      <c r="B296" t="s">
        <v>69</v>
      </c>
      <c r="C296" s="158">
        <v>0.13</v>
      </c>
      <c r="D296" s="101">
        <f>INDEX('Unemployment Rates'!$B$2:$B$96,MATCH(B296,'Unemployment Rates'!$A$2:$A$96,0))</f>
        <v>0.05</v>
      </c>
    </row>
    <row r="297" spans="1:4" x14ac:dyDescent="0.25">
      <c r="A297" s="98" t="s">
        <v>868</v>
      </c>
      <c r="B297" t="s">
        <v>69</v>
      </c>
      <c r="C297" s="158">
        <v>0.24</v>
      </c>
      <c r="D297" s="101">
        <f>INDEX('Unemployment Rates'!$B$2:$B$96,MATCH(B297,'Unemployment Rates'!$A$2:$A$96,0))</f>
        <v>0.05</v>
      </c>
    </row>
    <row r="298" spans="1:4" x14ac:dyDescent="0.25">
      <c r="A298" s="98" t="s">
        <v>870</v>
      </c>
      <c r="B298" t="s">
        <v>70</v>
      </c>
      <c r="C298" s="158">
        <v>0.22</v>
      </c>
      <c r="D298" s="101">
        <f>INDEX('Unemployment Rates'!$B$2:$B$96,MATCH(B298,'Unemployment Rates'!$A$2:$A$96,0))</f>
        <v>5.1999999999999998E-2</v>
      </c>
    </row>
    <row r="299" spans="1:4" x14ac:dyDescent="0.25">
      <c r="A299" s="98" t="s">
        <v>869</v>
      </c>
      <c r="B299" t="s">
        <v>70</v>
      </c>
      <c r="C299" s="158">
        <v>0.25</v>
      </c>
      <c r="D299" s="101">
        <f>INDEX('Unemployment Rates'!$B$2:$B$96,MATCH(B299,'Unemployment Rates'!$A$2:$A$96,0))</f>
        <v>5.1999999999999998E-2</v>
      </c>
    </row>
    <row r="300" spans="1:4" x14ac:dyDescent="0.25">
      <c r="A300" s="98" t="s">
        <v>872</v>
      </c>
      <c r="B300" t="s">
        <v>71</v>
      </c>
      <c r="C300" s="158">
        <v>0.27</v>
      </c>
      <c r="D300" s="101">
        <f>INDEX('Unemployment Rates'!$B$2:$B$96,MATCH(B300,'Unemployment Rates'!$A$2:$A$96,0))</f>
        <v>3.5000000000000003E-2</v>
      </c>
    </row>
    <row r="301" spans="1:4" x14ac:dyDescent="0.25">
      <c r="A301" s="98" t="s">
        <v>871</v>
      </c>
      <c r="B301" t="s">
        <v>71</v>
      </c>
      <c r="C301" s="158">
        <v>0.28000000000000003</v>
      </c>
      <c r="D301" s="101">
        <f>INDEX('Unemployment Rates'!$B$2:$B$96,MATCH(B301,'Unemployment Rates'!$A$2:$A$96,0))</f>
        <v>3.5000000000000003E-2</v>
      </c>
    </row>
    <row r="302" spans="1:4" x14ac:dyDescent="0.25">
      <c r="A302" s="98" t="s">
        <v>873</v>
      </c>
      <c r="B302" t="s">
        <v>72</v>
      </c>
      <c r="C302" s="158">
        <v>0.13</v>
      </c>
      <c r="D302" s="101">
        <f>INDEX('Unemployment Rates'!$B$2:$B$96,MATCH(B302,'Unemployment Rates'!$A$2:$A$96,0))</f>
        <v>4.8000000000000001E-2</v>
      </c>
    </row>
    <row r="303" spans="1:4" x14ac:dyDescent="0.25">
      <c r="A303" s="98" t="s">
        <v>874</v>
      </c>
      <c r="B303" t="s">
        <v>72</v>
      </c>
      <c r="C303" s="158">
        <v>0.17</v>
      </c>
      <c r="D303" s="101">
        <f>INDEX('Unemployment Rates'!$B$2:$B$96,MATCH(B303,'Unemployment Rates'!$A$2:$A$96,0))</f>
        <v>4.8000000000000001E-2</v>
      </c>
    </row>
    <row r="304" spans="1:4" x14ac:dyDescent="0.25">
      <c r="A304" s="98" t="s">
        <v>875</v>
      </c>
      <c r="B304" t="s">
        <v>72</v>
      </c>
      <c r="C304" s="158">
        <v>0.13</v>
      </c>
      <c r="D304" s="101">
        <f>INDEX('Unemployment Rates'!$B$2:$B$96,MATCH(B304,'Unemployment Rates'!$A$2:$A$96,0))</f>
        <v>4.8000000000000001E-2</v>
      </c>
    </row>
    <row r="305" spans="1:4" x14ac:dyDescent="0.25">
      <c r="A305" s="98" t="s">
        <v>876</v>
      </c>
      <c r="B305" t="s">
        <v>72</v>
      </c>
      <c r="C305" s="158">
        <v>0.13</v>
      </c>
      <c r="D305" s="101">
        <f>INDEX('Unemployment Rates'!$B$2:$B$96,MATCH(B305,'Unemployment Rates'!$A$2:$A$96,0))</f>
        <v>4.8000000000000001E-2</v>
      </c>
    </row>
    <row r="306" spans="1:4" x14ac:dyDescent="0.25">
      <c r="A306" s="98" t="s">
        <v>878</v>
      </c>
      <c r="B306" t="s">
        <v>73</v>
      </c>
      <c r="C306" s="158">
        <v>0.22</v>
      </c>
      <c r="D306" s="101">
        <f>INDEX('Unemployment Rates'!$B$2:$B$96,MATCH(B306,'Unemployment Rates'!$A$2:$A$96,0))</f>
        <v>5.0999999999999997E-2</v>
      </c>
    </row>
    <row r="307" spans="1:4" x14ac:dyDescent="0.25">
      <c r="A307" s="98" t="s">
        <v>879</v>
      </c>
      <c r="B307" t="s">
        <v>73</v>
      </c>
      <c r="C307" s="158">
        <v>0.14000000000000001</v>
      </c>
      <c r="D307" s="101">
        <f>INDEX('Unemployment Rates'!$B$2:$B$96,MATCH(B307,'Unemployment Rates'!$A$2:$A$96,0))</f>
        <v>5.0999999999999997E-2</v>
      </c>
    </row>
    <row r="308" spans="1:4" x14ac:dyDescent="0.25">
      <c r="A308" s="98" t="s">
        <v>877</v>
      </c>
      <c r="B308" t="s">
        <v>73</v>
      </c>
      <c r="C308" s="158">
        <v>0.17</v>
      </c>
      <c r="D308" s="101">
        <f>INDEX('Unemployment Rates'!$B$2:$B$96,MATCH(B308,'Unemployment Rates'!$A$2:$A$96,0))</f>
        <v>5.0999999999999997E-2</v>
      </c>
    </row>
    <row r="309" spans="1:4" x14ac:dyDescent="0.25">
      <c r="A309" s="98" t="s">
        <v>880</v>
      </c>
      <c r="B309" t="s">
        <v>73</v>
      </c>
      <c r="C309" s="158">
        <v>0.11</v>
      </c>
      <c r="D309" s="101">
        <f>INDEX('Unemployment Rates'!$B$2:$B$96,MATCH(B309,'Unemployment Rates'!$A$2:$A$96,0))</f>
        <v>5.0999999999999997E-2</v>
      </c>
    </row>
    <row r="310" spans="1:4" x14ac:dyDescent="0.25">
      <c r="A310" s="98" t="s">
        <v>881</v>
      </c>
      <c r="B310" t="s">
        <v>73</v>
      </c>
      <c r="C310" s="158">
        <v>0.21</v>
      </c>
      <c r="D310" s="101">
        <f>INDEX('Unemployment Rates'!$B$2:$B$96,MATCH(B310,'Unemployment Rates'!$A$2:$A$96,0))</f>
        <v>5.0999999999999997E-2</v>
      </c>
    </row>
    <row r="311" spans="1:4" x14ac:dyDescent="0.25">
      <c r="A311" s="98" t="s">
        <v>882</v>
      </c>
      <c r="B311" t="s">
        <v>73</v>
      </c>
      <c r="C311" s="158">
        <v>0.14000000000000001</v>
      </c>
      <c r="D311" s="101">
        <f>INDEX('Unemployment Rates'!$B$2:$B$96,MATCH(B311,'Unemployment Rates'!$A$2:$A$96,0))</f>
        <v>5.0999999999999997E-2</v>
      </c>
    </row>
    <row r="312" spans="1:4" x14ac:dyDescent="0.25">
      <c r="A312" s="98" t="s">
        <v>883</v>
      </c>
      <c r="B312" t="s">
        <v>73</v>
      </c>
      <c r="C312" s="158">
        <v>0.21</v>
      </c>
      <c r="D312" s="101">
        <f>INDEX('Unemployment Rates'!$B$2:$B$96,MATCH(B312,'Unemployment Rates'!$A$2:$A$96,0))</f>
        <v>5.0999999999999997E-2</v>
      </c>
    </row>
    <row r="313" spans="1:4" x14ac:dyDescent="0.25">
      <c r="A313" s="98" t="s">
        <v>884</v>
      </c>
      <c r="B313" t="s">
        <v>73</v>
      </c>
      <c r="C313" s="158">
        <v>0.13</v>
      </c>
      <c r="D313" s="101">
        <f>INDEX('Unemployment Rates'!$B$2:$B$96,MATCH(B313,'Unemployment Rates'!$A$2:$A$96,0))</f>
        <v>5.0999999999999997E-2</v>
      </c>
    </row>
    <row r="314" spans="1:4" x14ac:dyDescent="0.25">
      <c r="A314" s="98" t="s">
        <v>885</v>
      </c>
      <c r="B314" t="s">
        <v>73</v>
      </c>
      <c r="C314" s="158">
        <v>0.26</v>
      </c>
      <c r="D314" s="101">
        <f>INDEX('Unemployment Rates'!$B$2:$B$96,MATCH(B314,'Unemployment Rates'!$A$2:$A$96,0))</f>
        <v>5.0999999999999997E-2</v>
      </c>
    </row>
    <row r="315" spans="1:4" x14ac:dyDescent="0.25">
      <c r="A315" s="98" t="s">
        <v>887</v>
      </c>
      <c r="B315" t="s">
        <v>74</v>
      </c>
      <c r="C315" s="158">
        <v>0.12</v>
      </c>
      <c r="D315" s="101">
        <f>INDEX('Unemployment Rates'!$B$2:$B$96,MATCH(B315,'Unemployment Rates'!$A$2:$A$96,0))</f>
        <v>4.3999999999999997E-2</v>
      </c>
    </row>
    <row r="316" spans="1:4" x14ac:dyDescent="0.25">
      <c r="A316" s="98" t="s">
        <v>886</v>
      </c>
      <c r="B316" t="s">
        <v>74</v>
      </c>
      <c r="C316" s="158">
        <v>0.2</v>
      </c>
      <c r="D316" s="101">
        <f>INDEX('Unemployment Rates'!$B$2:$B$96,MATCH(B316,'Unemployment Rates'!$A$2:$A$96,0))</f>
        <v>4.3999999999999997E-2</v>
      </c>
    </row>
    <row r="317" spans="1:4" x14ac:dyDescent="0.25">
      <c r="A317" s="98" t="s">
        <v>889</v>
      </c>
      <c r="B317" t="s">
        <v>75</v>
      </c>
      <c r="C317" s="158">
        <v>0.11</v>
      </c>
      <c r="D317" s="101">
        <f>INDEX('Unemployment Rates'!$B$2:$B$96,MATCH(B317,'Unemployment Rates'!$A$2:$A$96,0))</f>
        <v>7.3999999999999996E-2</v>
      </c>
    </row>
    <row r="318" spans="1:4" x14ac:dyDescent="0.25">
      <c r="A318" s="98" t="s">
        <v>890</v>
      </c>
      <c r="B318" t="s">
        <v>75</v>
      </c>
      <c r="C318" s="158">
        <v>0.12</v>
      </c>
      <c r="D318" s="101">
        <f>INDEX('Unemployment Rates'!$B$2:$B$96,MATCH(B318,'Unemployment Rates'!$A$2:$A$96,0))</f>
        <v>7.3999999999999996E-2</v>
      </c>
    </row>
    <row r="319" spans="1:4" x14ac:dyDescent="0.25">
      <c r="A319" s="98" t="s">
        <v>888</v>
      </c>
      <c r="B319" t="s">
        <v>75</v>
      </c>
      <c r="C319" s="158">
        <v>0.18</v>
      </c>
      <c r="D319" s="101">
        <f>INDEX('Unemployment Rates'!$B$2:$B$96,MATCH(B319,'Unemployment Rates'!$A$2:$A$96,0))</f>
        <v>7.3999999999999996E-2</v>
      </c>
    </row>
    <row r="320" spans="1:4" x14ac:dyDescent="0.25">
      <c r="A320" s="98" t="s">
        <v>892</v>
      </c>
      <c r="B320" t="s">
        <v>76</v>
      </c>
      <c r="C320" s="158">
        <v>0.15</v>
      </c>
      <c r="D320" s="101">
        <f>INDEX('Unemployment Rates'!$B$2:$B$96,MATCH(B320,'Unemployment Rates'!$A$2:$A$96,0))</f>
        <v>4.4999999999999998E-2</v>
      </c>
    </row>
    <row r="321" spans="1:4" x14ac:dyDescent="0.25">
      <c r="A321" s="98" t="s">
        <v>891</v>
      </c>
      <c r="B321" t="s">
        <v>76</v>
      </c>
      <c r="C321" s="158">
        <v>0.14000000000000001</v>
      </c>
      <c r="D321" s="101">
        <f>INDEX('Unemployment Rates'!$B$2:$B$96,MATCH(B321,'Unemployment Rates'!$A$2:$A$96,0))</f>
        <v>4.4999999999999998E-2</v>
      </c>
    </row>
    <row r="322" spans="1:4" x14ac:dyDescent="0.25">
      <c r="A322" s="98" t="s">
        <v>894</v>
      </c>
      <c r="B322" t="s">
        <v>77</v>
      </c>
      <c r="C322" s="158">
        <v>0.17</v>
      </c>
      <c r="D322" s="101">
        <f>INDEX('Unemployment Rates'!$B$2:$B$96,MATCH(B322,'Unemployment Rates'!$A$2:$A$96,0))</f>
        <v>4.9000000000000002E-2</v>
      </c>
    </row>
    <row r="323" spans="1:4" x14ac:dyDescent="0.25">
      <c r="A323" s="98" t="s">
        <v>895</v>
      </c>
      <c r="B323" t="s">
        <v>77</v>
      </c>
      <c r="C323" s="158">
        <v>0.15</v>
      </c>
      <c r="D323" s="101">
        <f>INDEX('Unemployment Rates'!$B$2:$B$96,MATCH(B323,'Unemployment Rates'!$A$2:$A$96,0))</f>
        <v>4.9000000000000002E-2</v>
      </c>
    </row>
    <row r="324" spans="1:4" x14ac:dyDescent="0.25">
      <c r="A324" s="98" t="s">
        <v>896</v>
      </c>
      <c r="B324" t="s">
        <v>77</v>
      </c>
      <c r="C324" s="158">
        <v>0.12</v>
      </c>
      <c r="D324" s="101">
        <f>INDEX('Unemployment Rates'!$B$2:$B$96,MATCH(B324,'Unemployment Rates'!$A$2:$A$96,0))</f>
        <v>4.9000000000000002E-2</v>
      </c>
    </row>
    <row r="325" spans="1:4" x14ac:dyDescent="0.25">
      <c r="A325" s="98" t="s">
        <v>893</v>
      </c>
      <c r="B325" t="s">
        <v>77</v>
      </c>
      <c r="C325" s="158">
        <v>0.21</v>
      </c>
      <c r="D325" s="101">
        <f>INDEX('Unemployment Rates'!$B$2:$B$96,MATCH(B325,'Unemployment Rates'!$A$2:$A$96,0))</f>
        <v>4.9000000000000002E-2</v>
      </c>
    </row>
    <row r="326" spans="1:4" x14ac:dyDescent="0.25">
      <c r="A326" s="98" t="s">
        <v>898</v>
      </c>
      <c r="B326" t="s">
        <v>78</v>
      </c>
      <c r="C326" s="158">
        <v>0.21</v>
      </c>
      <c r="D326" s="101">
        <f>INDEX('Unemployment Rates'!$B$2:$B$96,MATCH(B326,'Unemployment Rates'!$A$2:$A$96,0))</f>
        <v>4.4999999999999998E-2</v>
      </c>
    </row>
    <row r="327" spans="1:4" x14ac:dyDescent="0.25">
      <c r="A327" s="98" t="s">
        <v>899</v>
      </c>
      <c r="B327" t="s">
        <v>78</v>
      </c>
      <c r="C327" s="158">
        <v>0.2</v>
      </c>
      <c r="D327" s="101">
        <f>INDEX('Unemployment Rates'!$B$2:$B$96,MATCH(B327,'Unemployment Rates'!$A$2:$A$96,0))</f>
        <v>4.4999999999999998E-2</v>
      </c>
    </row>
    <row r="328" spans="1:4" x14ac:dyDescent="0.25">
      <c r="A328" s="98" t="s">
        <v>900</v>
      </c>
      <c r="B328" t="s">
        <v>78</v>
      </c>
      <c r="C328" s="158">
        <v>0.19</v>
      </c>
      <c r="D328" s="101">
        <f>INDEX('Unemployment Rates'!$B$2:$B$96,MATCH(B328,'Unemployment Rates'!$A$2:$A$96,0))</f>
        <v>4.4999999999999998E-2</v>
      </c>
    </row>
    <row r="329" spans="1:4" x14ac:dyDescent="0.25">
      <c r="A329" s="98" t="s">
        <v>901</v>
      </c>
      <c r="B329" t="s">
        <v>78</v>
      </c>
      <c r="C329" s="158">
        <v>0.14000000000000001</v>
      </c>
      <c r="D329" s="101">
        <f>INDEX('Unemployment Rates'!$B$2:$B$96,MATCH(B329,'Unemployment Rates'!$A$2:$A$96,0))</f>
        <v>4.4999999999999998E-2</v>
      </c>
    </row>
    <row r="330" spans="1:4" x14ac:dyDescent="0.25">
      <c r="A330" s="98" t="s">
        <v>897</v>
      </c>
      <c r="B330" t="s">
        <v>78</v>
      </c>
      <c r="C330" s="158">
        <v>0.23</v>
      </c>
      <c r="D330" s="101">
        <f>INDEX('Unemployment Rates'!$B$2:$B$96,MATCH(B330,'Unemployment Rates'!$A$2:$A$96,0))</f>
        <v>4.4999999999999998E-2</v>
      </c>
    </row>
    <row r="331" spans="1:4" x14ac:dyDescent="0.25">
      <c r="A331" s="98" t="s">
        <v>903</v>
      </c>
      <c r="B331" t="s">
        <v>79</v>
      </c>
      <c r="C331" s="158">
        <v>0.11</v>
      </c>
      <c r="D331" s="101">
        <f>INDEX('Unemployment Rates'!$B$2:$B$96,MATCH(B331,'Unemployment Rates'!$A$2:$A$96,0))</f>
        <v>6.2E-2</v>
      </c>
    </row>
    <row r="332" spans="1:4" x14ac:dyDescent="0.25">
      <c r="A332" s="98" t="s">
        <v>904</v>
      </c>
      <c r="B332" t="s">
        <v>79</v>
      </c>
      <c r="C332" s="158">
        <v>0.12</v>
      </c>
      <c r="D332" s="101">
        <f>INDEX('Unemployment Rates'!$B$2:$B$96,MATCH(B332,'Unemployment Rates'!$A$2:$A$96,0))</f>
        <v>6.2E-2</v>
      </c>
    </row>
    <row r="333" spans="1:4" x14ac:dyDescent="0.25">
      <c r="A333" s="98" t="s">
        <v>902</v>
      </c>
      <c r="B333" t="s">
        <v>79</v>
      </c>
      <c r="C333" s="158">
        <v>0.15</v>
      </c>
      <c r="D333" s="101">
        <f>INDEX('Unemployment Rates'!$B$2:$B$96,MATCH(B333,'Unemployment Rates'!$A$2:$A$96,0))</f>
        <v>6.2E-2</v>
      </c>
    </row>
    <row r="334" spans="1:4" x14ac:dyDescent="0.25">
      <c r="A334" s="98" t="s">
        <v>905</v>
      </c>
      <c r="B334" t="s">
        <v>79</v>
      </c>
      <c r="C334" s="158">
        <v>0.13</v>
      </c>
      <c r="D334" s="101">
        <f>INDEX('Unemployment Rates'!$B$2:$B$96,MATCH(B334,'Unemployment Rates'!$A$2:$A$96,0))</f>
        <v>6.2E-2</v>
      </c>
    </row>
    <row r="335" spans="1:4" x14ac:dyDescent="0.25">
      <c r="A335" s="98" t="s">
        <v>907</v>
      </c>
      <c r="B335" t="s">
        <v>80</v>
      </c>
      <c r="C335" s="158">
        <v>0.17</v>
      </c>
      <c r="D335" s="101">
        <f>INDEX('Unemployment Rates'!$B$2:$B$96,MATCH(B335,'Unemployment Rates'!$A$2:$A$96,0))</f>
        <v>4.5999999999999999E-2</v>
      </c>
    </row>
    <row r="336" spans="1:4" x14ac:dyDescent="0.25">
      <c r="A336" s="98" t="s">
        <v>908</v>
      </c>
      <c r="B336" t="s">
        <v>80</v>
      </c>
      <c r="C336" s="158">
        <v>0.26</v>
      </c>
      <c r="D336" s="101">
        <f>INDEX('Unemployment Rates'!$B$2:$B$96,MATCH(B336,'Unemployment Rates'!$A$2:$A$96,0))</f>
        <v>4.5999999999999999E-2</v>
      </c>
    </row>
    <row r="337" spans="1:4" x14ac:dyDescent="0.25">
      <c r="A337" s="98" t="s">
        <v>906</v>
      </c>
      <c r="B337" t="s">
        <v>80</v>
      </c>
      <c r="C337" s="158">
        <v>0.21</v>
      </c>
      <c r="D337" s="101">
        <f>INDEX('Unemployment Rates'!$B$2:$B$96,MATCH(B337,'Unemployment Rates'!$A$2:$A$96,0))</f>
        <v>4.5999999999999999E-2</v>
      </c>
    </row>
    <row r="338" spans="1:4" x14ac:dyDescent="0.25">
      <c r="A338" s="98" t="s">
        <v>909</v>
      </c>
      <c r="B338" t="s">
        <v>80</v>
      </c>
      <c r="C338" s="158">
        <v>0.17</v>
      </c>
      <c r="D338" s="101">
        <f>INDEX('Unemployment Rates'!$B$2:$B$96,MATCH(B338,'Unemployment Rates'!$A$2:$A$96,0))</f>
        <v>4.5999999999999999E-2</v>
      </c>
    </row>
    <row r="339" spans="1:4" x14ac:dyDescent="0.25">
      <c r="A339" s="99" t="s">
        <v>103</v>
      </c>
      <c r="B339" t="s">
        <v>81</v>
      </c>
      <c r="C339" s="158">
        <v>0.27</v>
      </c>
      <c r="D339" s="101">
        <f>INDEX('Unemployment Rates'!$B$2:$B$96,MATCH(B339,'Unemployment Rates'!$A$2:$A$96,0))</f>
        <v>0.04</v>
      </c>
    </row>
    <row r="340" spans="1:4" x14ac:dyDescent="0.25">
      <c r="A340" s="98" t="s">
        <v>912</v>
      </c>
      <c r="B340" t="s">
        <v>81</v>
      </c>
      <c r="C340" s="158">
        <v>0.23</v>
      </c>
      <c r="D340" s="101">
        <f>INDEX('Unemployment Rates'!$B$2:$B$96,MATCH(B340,'Unemployment Rates'!$A$2:$A$96,0))</f>
        <v>0.04</v>
      </c>
    </row>
    <row r="341" spans="1:4" x14ac:dyDescent="0.25">
      <c r="A341" s="98" t="s">
        <v>913</v>
      </c>
      <c r="B341" t="s">
        <v>81</v>
      </c>
      <c r="C341" s="158">
        <v>0.26</v>
      </c>
      <c r="D341" s="101">
        <f>INDEX('Unemployment Rates'!$B$2:$B$96,MATCH(B341,'Unemployment Rates'!$A$2:$A$96,0))</f>
        <v>0.04</v>
      </c>
    </row>
    <row r="342" spans="1:4" x14ac:dyDescent="0.25">
      <c r="A342" s="98" t="s">
        <v>914</v>
      </c>
      <c r="B342" t="s">
        <v>81</v>
      </c>
      <c r="C342" s="158">
        <v>0.28000000000000003</v>
      </c>
      <c r="D342" s="101">
        <f>INDEX('Unemployment Rates'!$B$2:$B$96,MATCH(B342,'Unemployment Rates'!$A$2:$A$96,0))</f>
        <v>0.04</v>
      </c>
    </row>
    <row r="343" spans="1:4" x14ac:dyDescent="0.25">
      <c r="A343" s="98" t="s">
        <v>915</v>
      </c>
      <c r="B343" t="s">
        <v>81</v>
      </c>
      <c r="C343" s="158">
        <v>0.28000000000000003</v>
      </c>
      <c r="D343" s="101">
        <f>INDEX('Unemployment Rates'!$B$2:$B$96,MATCH(B343,'Unemployment Rates'!$A$2:$A$96,0))</f>
        <v>0.04</v>
      </c>
    </row>
    <row r="344" spans="1:4" x14ac:dyDescent="0.25">
      <c r="A344" s="98" t="s">
        <v>916</v>
      </c>
      <c r="B344" t="s">
        <v>81</v>
      </c>
      <c r="C344" s="158">
        <v>0.27</v>
      </c>
      <c r="D344" s="101">
        <f>INDEX('Unemployment Rates'!$B$2:$B$96,MATCH(B344,'Unemployment Rates'!$A$2:$A$96,0))</f>
        <v>0.04</v>
      </c>
    </row>
    <row r="345" spans="1:4" x14ac:dyDescent="0.25">
      <c r="A345" s="98" t="s">
        <v>917</v>
      </c>
      <c r="B345" t="s">
        <v>81</v>
      </c>
      <c r="C345" s="158">
        <v>0.28999999999999998</v>
      </c>
      <c r="D345" s="101">
        <f>INDEX('Unemployment Rates'!$B$2:$B$96,MATCH(B345,'Unemployment Rates'!$A$2:$A$96,0))</f>
        <v>0.04</v>
      </c>
    </row>
    <row r="346" spans="1:4" x14ac:dyDescent="0.25">
      <c r="A346" s="98" t="s">
        <v>910</v>
      </c>
      <c r="B346" t="s">
        <v>81</v>
      </c>
      <c r="C346" s="158">
        <v>0.26</v>
      </c>
      <c r="D346" s="101">
        <f>INDEX('Unemployment Rates'!$B$2:$B$96,MATCH(B346,'Unemployment Rates'!$A$2:$A$96,0))</f>
        <v>0.04</v>
      </c>
    </row>
    <row r="347" spans="1:4" x14ac:dyDescent="0.25">
      <c r="A347" s="98" t="s">
        <v>918</v>
      </c>
      <c r="B347" t="s">
        <v>81</v>
      </c>
      <c r="C347" s="158">
        <v>0.22</v>
      </c>
      <c r="D347" s="101">
        <f>INDEX('Unemployment Rates'!$B$2:$B$96,MATCH(B347,'Unemployment Rates'!$A$2:$A$96,0))</f>
        <v>0.04</v>
      </c>
    </row>
    <row r="348" spans="1:4" x14ac:dyDescent="0.25">
      <c r="A348" s="98" t="s">
        <v>919</v>
      </c>
      <c r="B348" t="s">
        <v>81</v>
      </c>
      <c r="C348" s="158">
        <v>0.28000000000000003</v>
      </c>
      <c r="D348" s="101">
        <f>INDEX('Unemployment Rates'!$B$2:$B$96,MATCH(B348,'Unemployment Rates'!$A$2:$A$96,0))</f>
        <v>0.04</v>
      </c>
    </row>
    <row r="349" spans="1:4" x14ac:dyDescent="0.25">
      <c r="A349" s="98" t="s">
        <v>921</v>
      </c>
      <c r="B349" t="s">
        <v>82</v>
      </c>
      <c r="C349" s="158">
        <v>0.3</v>
      </c>
      <c r="D349" s="101">
        <f>INDEX('Unemployment Rates'!$B$2:$B$96,MATCH(B349,'Unemployment Rates'!$A$2:$A$96,0))</f>
        <v>4.2999999999999997E-2</v>
      </c>
    </row>
    <row r="350" spans="1:4" x14ac:dyDescent="0.25">
      <c r="A350" s="98" t="s">
        <v>922</v>
      </c>
      <c r="B350" t="s">
        <v>82</v>
      </c>
      <c r="C350" s="158">
        <v>0.28000000000000003</v>
      </c>
      <c r="D350" s="101">
        <f>INDEX('Unemployment Rates'!$B$2:$B$96,MATCH(B350,'Unemployment Rates'!$A$2:$A$96,0))</f>
        <v>4.2999999999999997E-2</v>
      </c>
    </row>
    <row r="351" spans="1:4" x14ac:dyDescent="0.25">
      <c r="A351" s="98" t="s">
        <v>923</v>
      </c>
      <c r="B351" t="s">
        <v>82</v>
      </c>
      <c r="C351" s="158">
        <v>0.28000000000000003</v>
      </c>
      <c r="D351" s="101">
        <f>INDEX('Unemployment Rates'!$B$2:$B$96,MATCH(B351,'Unemployment Rates'!$A$2:$A$96,0))</f>
        <v>4.2999999999999997E-2</v>
      </c>
    </row>
    <row r="352" spans="1:4" x14ac:dyDescent="0.25">
      <c r="A352" s="98" t="s">
        <v>920</v>
      </c>
      <c r="B352" t="s">
        <v>82</v>
      </c>
      <c r="C352" s="158">
        <v>0.28999999999999998</v>
      </c>
      <c r="D352" s="101">
        <f>INDEX('Unemployment Rates'!$B$2:$B$96,MATCH(B352,'Unemployment Rates'!$A$2:$A$96,0))</f>
        <v>4.2999999999999997E-2</v>
      </c>
    </row>
    <row r="353" spans="1:4" x14ac:dyDescent="0.25">
      <c r="A353" s="98" t="s">
        <v>924</v>
      </c>
      <c r="B353" t="s">
        <v>82</v>
      </c>
      <c r="C353" s="158">
        <v>0.28000000000000003</v>
      </c>
      <c r="D353" s="101">
        <f>INDEX('Unemployment Rates'!$B$2:$B$96,MATCH(B353,'Unemployment Rates'!$A$2:$A$96,0))</f>
        <v>4.2999999999999997E-2</v>
      </c>
    </row>
    <row r="354" spans="1:4" x14ac:dyDescent="0.25">
      <c r="A354" s="98" t="s">
        <v>926</v>
      </c>
      <c r="B354" t="s">
        <v>83</v>
      </c>
      <c r="C354" s="158">
        <v>0.1</v>
      </c>
      <c r="D354" s="101">
        <f>INDEX('Unemployment Rates'!$B$2:$B$96,MATCH(B354,'Unemployment Rates'!$A$2:$A$96,0))</f>
        <v>6.0999999999999999E-2</v>
      </c>
    </row>
    <row r="355" spans="1:4" x14ac:dyDescent="0.25">
      <c r="A355" s="98" t="s">
        <v>927</v>
      </c>
      <c r="B355" t="s">
        <v>83</v>
      </c>
      <c r="C355" s="158">
        <v>0.1</v>
      </c>
      <c r="D355" s="101">
        <f>INDEX('Unemployment Rates'!$B$2:$B$96,MATCH(B355,'Unemployment Rates'!$A$2:$A$96,0))</f>
        <v>6.0999999999999999E-2</v>
      </c>
    </row>
    <row r="356" spans="1:4" x14ac:dyDescent="0.25">
      <c r="A356" s="98" t="s">
        <v>925</v>
      </c>
      <c r="B356" t="s">
        <v>83</v>
      </c>
      <c r="C356" s="158">
        <v>0.11</v>
      </c>
      <c r="D356" s="101">
        <f>INDEX('Unemployment Rates'!$B$2:$B$96,MATCH(B356,'Unemployment Rates'!$A$2:$A$96,0))</f>
        <v>6.0999999999999999E-2</v>
      </c>
    </row>
    <row r="357" spans="1:4" x14ac:dyDescent="0.25">
      <c r="A357" s="98" t="s">
        <v>928</v>
      </c>
      <c r="B357" t="s">
        <v>83</v>
      </c>
      <c r="C357" s="158">
        <v>0.12</v>
      </c>
      <c r="D357" s="101">
        <f>INDEX('Unemployment Rates'!$B$2:$B$96,MATCH(B357,'Unemployment Rates'!$A$2:$A$96,0))</f>
        <v>6.0999999999999999E-2</v>
      </c>
    </row>
    <row r="358" spans="1:4" x14ac:dyDescent="0.25">
      <c r="A358" s="98" t="s">
        <v>930</v>
      </c>
      <c r="B358" t="s">
        <v>84</v>
      </c>
      <c r="C358" s="158">
        <v>0.12</v>
      </c>
      <c r="D358" s="101">
        <f>INDEX('Unemployment Rates'!$B$2:$B$96,MATCH(B358,'Unemployment Rates'!$A$2:$A$96,0))</f>
        <v>5.3999999999999999E-2</v>
      </c>
    </row>
    <row r="359" spans="1:4" x14ac:dyDescent="0.25">
      <c r="A359" s="98" t="s">
        <v>929</v>
      </c>
      <c r="B359" t="s">
        <v>84</v>
      </c>
      <c r="C359" s="158">
        <v>0.16</v>
      </c>
      <c r="D359" s="101">
        <f>INDEX('Unemployment Rates'!$B$2:$B$96,MATCH(B359,'Unemployment Rates'!$A$2:$A$96,0))</f>
        <v>5.3999999999999999E-2</v>
      </c>
    </row>
    <row r="360" spans="1:4" x14ac:dyDescent="0.25">
      <c r="A360" s="98" t="s">
        <v>932</v>
      </c>
      <c r="B360" t="s">
        <v>85</v>
      </c>
      <c r="C360" s="158">
        <v>0.26</v>
      </c>
      <c r="D360" s="101">
        <f>INDEX('Unemployment Rates'!$B$2:$B$96,MATCH(B360,'Unemployment Rates'!$A$2:$A$96,0))</f>
        <v>5.6000000000000001E-2</v>
      </c>
    </row>
    <row r="361" spans="1:4" x14ac:dyDescent="0.25">
      <c r="A361" s="98" t="s">
        <v>933</v>
      </c>
      <c r="B361" t="s">
        <v>85</v>
      </c>
      <c r="C361" s="158">
        <v>0.22</v>
      </c>
      <c r="D361" s="101">
        <f>INDEX('Unemployment Rates'!$B$2:$B$96,MATCH(B361,'Unemployment Rates'!$A$2:$A$96,0))</f>
        <v>5.6000000000000001E-2</v>
      </c>
    </row>
    <row r="362" spans="1:4" x14ac:dyDescent="0.25">
      <c r="A362" s="98" t="s">
        <v>934</v>
      </c>
      <c r="B362" t="s">
        <v>85</v>
      </c>
      <c r="C362" s="158">
        <v>0.25</v>
      </c>
      <c r="D362" s="101">
        <f>INDEX('Unemployment Rates'!$B$2:$B$96,MATCH(B362,'Unemployment Rates'!$A$2:$A$96,0))</f>
        <v>5.6000000000000001E-2</v>
      </c>
    </row>
    <row r="363" spans="1:4" x14ac:dyDescent="0.25">
      <c r="A363" s="98" t="s">
        <v>931</v>
      </c>
      <c r="B363" t="s">
        <v>85</v>
      </c>
      <c r="C363" s="158">
        <v>0.24</v>
      </c>
      <c r="D363" s="101">
        <f>INDEX('Unemployment Rates'!$B$2:$B$96,MATCH(B363,'Unemployment Rates'!$A$2:$A$96,0))</f>
        <v>5.6000000000000001E-2</v>
      </c>
    </row>
    <row r="364" spans="1:4" x14ac:dyDescent="0.25">
      <c r="A364" s="98" t="s">
        <v>935</v>
      </c>
      <c r="B364" t="s">
        <v>85</v>
      </c>
      <c r="C364" s="158">
        <v>0.23</v>
      </c>
      <c r="D364" s="101">
        <f>INDEX('Unemployment Rates'!$B$2:$B$96,MATCH(B364,'Unemployment Rates'!$A$2:$A$96,0))</f>
        <v>5.6000000000000001E-2</v>
      </c>
    </row>
    <row r="365" spans="1:4" x14ac:dyDescent="0.25">
      <c r="A365" s="98" t="s">
        <v>937</v>
      </c>
      <c r="B365" t="s">
        <v>86</v>
      </c>
      <c r="C365" s="158">
        <v>0.26</v>
      </c>
      <c r="D365" s="101">
        <f>INDEX('Unemployment Rates'!$B$2:$B$96,MATCH(B365,'Unemployment Rates'!$A$2:$A$96,0))</f>
        <v>6.9000000000000006E-2</v>
      </c>
    </row>
    <row r="366" spans="1:4" x14ac:dyDescent="0.25">
      <c r="A366" s="98" t="s">
        <v>938</v>
      </c>
      <c r="B366" t="s">
        <v>86</v>
      </c>
      <c r="C366" s="158">
        <v>0.28000000000000003</v>
      </c>
      <c r="D366" s="101">
        <f>INDEX('Unemployment Rates'!$B$2:$B$96,MATCH(B366,'Unemployment Rates'!$A$2:$A$96,0))</f>
        <v>6.9000000000000006E-2</v>
      </c>
    </row>
    <row r="367" spans="1:4" x14ac:dyDescent="0.25">
      <c r="A367" s="98" t="s">
        <v>939</v>
      </c>
      <c r="B367" t="s">
        <v>86</v>
      </c>
      <c r="C367" s="158">
        <v>0.3</v>
      </c>
      <c r="D367" s="101">
        <f>INDEX('Unemployment Rates'!$B$2:$B$96,MATCH(B367,'Unemployment Rates'!$A$2:$A$96,0))</f>
        <v>6.9000000000000006E-2</v>
      </c>
    </row>
    <row r="368" spans="1:4" x14ac:dyDescent="0.25">
      <c r="A368" s="98" t="s">
        <v>940</v>
      </c>
      <c r="B368" t="s">
        <v>86</v>
      </c>
      <c r="C368" s="158">
        <v>0.3</v>
      </c>
      <c r="D368" s="101">
        <f>INDEX('Unemployment Rates'!$B$2:$B$96,MATCH(B368,'Unemployment Rates'!$A$2:$A$96,0))</f>
        <v>6.9000000000000006E-2</v>
      </c>
    </row>
    <row r="369" spans="1:4" x14ac:dyDescent="0.25">
      <c r="A369" s="98" t="s">
        <v>941</v>
      </c>
      <c r="B369" t="s">
        <v>86</v>
      </c>
      <c r="C369" s="158">
        <v>0.25</v>
      </c>
      <c r="D369" s="101">
        <f>INDEX('Unemployment Rates'!$B$2:$B$96,MATCH(B369,'Unemployment Rates'!$A$2:$A$96,0))</f>
        <v>6.9000000000000006E-2</v>
      </c>
    </row>
    <row r="370" spans="1:4" x14ac:dyDescent="0.25">
      <c r="A370" s="98" t="s">
        <v>942</v>
      </c>
      <c r="B370" t="s">
        <v>86</v>
      </c>
      <c r="C370" s="158">
        <v>0.11</v>
      </c>
      <c r="D370" s="101">
        <f>INDEX('Unemployment Rates'!$B$2:$B$96,MATCH(B370,'Unemployment Rates'!$A$2:$A$96,0))</f>
        <v>6.9000000000000006E-2</v>
      </c>
    </row>
    <row r="371" spans="1:4" x14ac:dyDescent="0.25">
      <c r="A371" s="98" t="s">
        <v>943</v>
      </c>
      <c r="B371" t="s">
        <v>86</v>
      </c>
      <c r="C371" s="158">
        <v>0.15</v>
      </c>
      <c r="D371" s="101">
        <f>INDEX('Unemployment Rates'!$B$2:$B$96,MATCH(B371,'Unemployment Rates'!$A$2:$A$96,0))</f>
        <v>6.9000000000000006E-2</v>
      </c>
    </row>
    <row r="372" spans="1:4" x14ac:dyDescent="0.25">
      <c r="A372" s="98" t="s">
        <v>936</v>
      </c>
      <c r="B372" t="s">
        <v>86</v>
      </c>
      <c r="C372" s="158">
        <v>0.18</v>
      </c>
      <c r="D372" s="101">
        <f>INDEX('Unemployment Rates'!$B$2:$B$96,MATCH(B372,'Unemployment Rates'!$A$2:$A$96,0))</f>
        <v>6.9000000000000006E-2</v>
      </c>
    </row>
    <row r="373" spans="1:4" x14ac:dyDescent="0.25">
      <c r="A373" s="98" t="s">
        <v>945</v>
      </c>
      <c r="B373" t="s">
        <v>87</v>
      </c>
      <c r="C373" s="158">
        <v>0.24</v>
      </c>
      <c r="D373" s="101">
        <f>INDEX('Unemployment Rates'!$B$2:$B$96,MATCH(B373,'Unemployment Rates'!$A$2:$A$96,0))</f>
        <v>4.1000000000000002E-2</v>
      </c>
    </row>
    <row r="374" spans="1:4" x14ac:dyDescent="0.25">
      <c r="A374" s="98" t="s">
        <v>946</v>
      </c>
      <c r="B374" t="s">
        <v>87</v>
      </c>
      <c r="C374" s="158">
        <v>0.27</v>
      </c>
      <c r="D374" s="101">
        <f>INDEX('Unemployment Rates'!$B$2:$B$96,MATCH(B374,'Unemployment Rates'!$A$2:$A$96,0))</f>
        <v>4.1000000000000002E-2</v>
      </c>
    </row>
    <row r="375" spans="1:4" x14ac:dyDescent="0.25">
      <c r="A375" s="98" t="s">
        <v>944</v>
      </c>
      <c r="B375" t="s">
        <v>87</v>
      </c>
      <c r="C375" s="158">
        <v>0.23</v>
      </c>
      <c r="D375" s="101">
        <f>INDEX('Unemployment Rates'!$B$2:$B$96,MATCH(B375,'Unemployment Rates'!$A$2:$A$96,0))</f>
        <v>4.1000000000000002E-2</v>
      </c>
    </row>
    <row r="376" spans="1:4" x14ac:dyDescent="0.25">
      <c r="A376" s="98" t="s">
        <v>947</v>
      </c>
      <c r="B376" t="s">
        <v>87</v>
      </c>
      <c r="C376" s="158">
        <v>0.22</v>
      </c>
      <c r="D376" s="101">
        <f>INDEX('Unemployment Rates'!$B$2:$B$96,MATCH(B376,'Unemployment Rates'!$A$2:$A$96,0))</f>
        <v>4.1000000000000002E-2</v>
      </c>
    </row>
    <row r="377" spans="1:4" x14ac:dyDescent="0.25">
      <c r="A377" s="98" t="s">
        <v>949</v>
      </c>
      <c r="B377" t="s">
        <v>88</v>
      </c>
      <c r="C377" s="158">
        <v>0.14000000000000001</v>
      </c>
      <c r="D377" s="101">
        <f>INDEX('Unemployment Rates'!$B$2:$B$96,MATCH(B377,'Unemployment Rates'!$A$2:$A$96,0))</f>
        <v>4.8000000000000001E-2</v>
      </c>
    </row>
    <row r="378" spans="1:4" x14ac:dyDescent="0.25">
      <c r="A378" s="98" t="s">
        <v>950</v>
      </c>
      <c r="B378" t="s">
        <v>88</v>
      </c>
      <c r="C378" s="158">
        <v>0.18</v>
      </c>
      <c r="D378" s="101">
        <f>INDEX('Unemployment Rates'!$B$2:$B$96,MATCH(B378,'Unemployment Rates'!$A$2:$A$96,0))</f>
        <v>4.8000000000000001E-2</v>
      </c>
    </row>
    <row r="379" spans="1:4" x14ac:dyDescent="0.25">
      <c r="A379" s="98" t="s">
        <v>948</v>
      </c>
      <c r="B379" t="s">
        <v>88</v>
      </c>
      <c r="C379" s="158">
        <v>0.21</v>
      </c>
      <c r="D379" s="101">
        <f>INDEX('Unemployment Rates'!$B$2:$B$96,MATCH(B379,'Unemployment Rates'!$A$2:$A$96,0))</f>
        <v>4.8000000000000001E-2</v>
      </c>
    </row>
    <row r="380" spans="1:4" x14ac:dyDescent="0.25">
      <c r="A380" s="98" t="s">
        <v>952</v>
      </c>
      <c r="B380" t="s">
        <v>89</v>
      </c>
      <c r="C380" s="158">
        <v>0.22</v>
      </c>
      <c r="D380" s="101">
        <f>INDEX('Unemployment Rates'!$B$2:$B$96,MATCH(B380,'Unemployment Rates'!$A$2:$A$96,0))</f>
        <v>4.9000000000000002E-2</v>
      </c>
    </row>
    <row r="381" spans="1:4" x14ac:dyDescent="0.25">
      <c r="A381" s="98" t="s">
        <v>953</v>
      </c>
      <c r="B381" t="s">
        <v>89</v>
      </c>
      <c r="C381" s="158">
        <v>0.18</v>
      </c>
      <c r="D381" s="101">
        <f>INDEX('Unemployment Rates'!$B$2:$B$96,MATCH(B381,'Unemployment Rates'!$A$2:$A$96,0))</f>
        <v>4.9000000000000002E-2</v>
      </c>
    </row>
    <row r="382" spans="1:4" x14ac:dyDescent="0.25">
      <c r="A382" s="98" t="s">
        <v>954</v>
      </c>
      <c r="B382" t="s">
        <v>89</v>
      </c>
      <c r="C382" s="158">
        <v>0.17</v>
      </c>
      <c r="D382" s="101">
        <f>INDEX('Unemployment Rates'!$B$2:$B$96,MATCH(B382,'Unemployment Rates'!$A$2:$A$96,0))</f>
        <v>4.9000000000000002E-2</v>
      </c>
    </row>
    <row r="383" spans="1:4" x14ac:dyDescent="0.25">
      <c r="A383" s="98" t="s">
        <v>951</v>
      </c>
      <c r="B383" t="s">
        <v>89</v>
      </c>
      <c r="C383" s="158">
        <v>0.2</v>
      </c>
      <c r="D383" s="101">
        <f>INDEX('Unemployment Rates'!$B$2:$B$96,MATCH(B383,'Unemployment Rates'!$A$2:$A$96,0))</f>
        <v>4.9000000000000002E-2</v>
      </c>
    </row>
    <row r="384" spans="1:4" x14ac:dyDescent="0.25">
      <c r="A384" s="98" t="s">
        <v>956</v>
      </c>
      <c r="B384" t="s">
        <v>90</v>
      </c>
      <c r="C384" s="158">
        <v>0.26</v>
      </c>
      <c r="D384" s="101">
        <f>INDEX('Unemployment Rates'!$B$2:$B$96,MATCH(B384,'Unemployment Rates'!$A$2:$A$96,0))</f>
        <v>4.1000000000000002E-2</v>
      </c>
    </row>
    <row r="385" spans="1:4" x14ac:dyDescent="0.25">
      <c r="A385" s="98" t="s">
        <v>957</v>
      </c>
      <c r="B385" t="s">
        <v>90</v>
      </c>
      <c r="C385" s="158">
        <v>0.28999999999999998</v>
      </c>
      <c r="D385" s="101">
        <f>INDEX('Unemployment Rates'!$B$2:$B$96,MATCH(B385,'Unemployment Rates'!$A$2:$A$96,0))</f>
        <v>4.1000000000000002E-2</v>
      </c>
    </row>
    <row r="386" spans="1:4" x14ac:dyDescent="0.25">
      <c r="A386" s="98" t="s">
        <v>958</v>
      </c>
      <c r="B386" t="s">
        <v>90</v>
      </c>
      <c r="C386" s="158">
        <v>0.27</v>
      </c>
      <c r="D386" s="101">
        <f>INDEX('Unemployment Rates'!$B$2:$B$96,MATCH(B386,'Unemployment Rates'!$A$2:$A$96,0))</f>
        <v>4.1000000000000002E-2</v>
      </c>
    </row>
    <row r="387" spans="1:4" x14ac:dyDescent="0.25">
      <c r="A387" s="98" t="s">
        <v>959</v>
      </c>
      <c r="B387" t="s">
        <v>90</v>
      </c>
      <c r="C387" s="158">
        <v>0.21</v>
      </c>
      <c r="D387" s="101">
        <f>INDEX('Unemployment Rates'!$B$2:$B$96,MATCH(B387,'Unemployment Rates'!$A$2:$A$96,0))</f>
        <v>4.1000000000000002E-2</v>
      </c>
    </row>
    <row r="388" spans="1:4" x14ac:dyDescent="0.25">
      <c r="A388" s="98" t="s">
        <v>960</v>
      </c>
      <c r="B388" t="s">
        <v>90</v>
      </c>
      <c r="C388" s="158">
        <v>0.26</v>
      </c>
      <c r="D388" s="101">
        <f>INDEX('Unemployment Rates'!$B$2:$B$96,MATCH(B388,'Unemployment Rates'!$A$2:$A$96,0))</f>
        <v>4.1000000000000002E-2</v>
      </c>
    </row>
    <row r="389" spans="1:4" x14ac:dyDescent="0.25">
      <c r="A389" s="98" t="s">
        <v>955</v>
      </c>
      <c r="B389" t="s">
        <v>90</v>
      </c>
      <c r="C389" s="158">
        <v>0.28999999999999998</v>
      </c>
      <c r="D389" s="101">
        <f>INDEX('Unemployment Rates'!$B$2:$B$96,MATCH(B389,'Unemployment Rates'!$A$2:$A$96,0))</f>
        <v>4.1000000000000002E-2</v>
      </c>
    </row>
    <row r="390" spans="1:4" x14ac:dyDescent="0.25">
      <c r="A390" s="98" t="s">
        <v>961</v>
      </c>
      <c r="B390" t="s">
        <v>90</v>
      </c>
      <c r="C390" s="158">
        <v>0.24</v>
      </c>
      <c r="D390" s="101">
        <f>INDEX('Unemployment Rates'!$B$2:$B$96,MATCH(B390,'Unemployment Rates'!$A$2:$A$96,0))</f>
        <v>4.1000000000000002E-2</v>
      </c>
    </row>
    <row r="391" spans="1:4" x14ac:dyDescent="0.25">
      <c r="A391" s="98" t="s">
        <v>963</v>
      </c>
      <c r="B391" t="s">
        <v>91</v>
      </c>
      <c r="C391" s="158">
        <v>0.28000000000000003</v>
      </c>
      <c r="D391" s="101">
        <f>INDEX('Unemployment Rates'!$B$2:$B$96,MATCH(B391,'Unemployment Rates'!$A$2:$A$96,0))</f>
        <v>4.8000000000000001E-2</v>
      </c>
    </row>
    <row r="392" spans="1:4" x14ac:dyDescent="0.25">
      <c r="A392" s="98" t="s">
        <v>964</v>
      </c>
      <c r="B392" t="s">
        <v>91</v>
      </c>
      <c r="C392" s="158">
        <v>0.21</v>
      </c>
      <c r="D392" s="101">
        <f>INDEX('Unemployment Rates'!$B$2:$B$96,MATCH(B392,'Unemployment Rates'!$A$2:$A$96,0))</f>
        <v>4.8000000000000001E-2</v>
      </c>
    </row>
    <row r="393" spans="1:4" x14ac:dyDescent="0.25">
      <c r="A393" s="98" t="s">
        <v>965</v>
      </c>
      <c r="B393" t="s">
        <v>91</v>
      </c>
      <c r="C393" s="158">
        <v>0.22</v>
      </c>
      <c r="D393" s="101">
        <f>INDEX('Unemployment Rates'!$B$2:$B$96,MATCH(B393,'Unemployment Rates'!$A$2:$A$96,0))</f>
        <v>4.8000000000000001E-2</v>
      </c>
    </row>
    <row r="394" spans="1:4" x14ac:dyDescent="0.25">
      <c r="A394" s="98" t="s">
        <v>966</v>
      </c>
      <c r="B394" t="s">
        <v>91</v>
      </c>
      <c r="C394" s="158">
        <v>0.13</v>
      </c>
      <c r="D394" s="101">
        <f>INDEX('Unemployment Rates'!$B$2:$B$96,MATCH(B394,'Unemployment Rates'!$A$2:$A$96,0))</f>
        <v>4.8000000000000001E-2</v>
      </c>
    </row>
    <row r="395" spans="1:4" x14ac:dyDescent="0.25">
      <c r="A395" s="98" t="s">
        <v>967</v>
      </c>
      <c r="B395" t="s">
        <v>91</v>
      </c>
      <c r="C395" s="158">
        <v>0.28000000000000003</v>
      </c>
      <c r="D395" s="101">
        <f>INDEX('Unemployment Rates'!$B$2:$B$96,MATCH(B395,'Unemployment Rates'!$A$2:$A$96,0))</f>
        <v>4.8000000000000001E-2</v>
      </c>
    </row>
    <row r="396" spans="1:4" x14ac:dyDescent="0.25">
      <c r="A396" s="98" t="s">
        <v>968</v>
      </c>
      <c r="B396" t="s">
        <v>91</v>
      </c>
      <c r="C396" s="158">
        <v>0.22</v>
      </c>
      <c r="D396" s="101">
        <f>INDEX('Unemployment Rates'!$B$2:$B$96,MATCH(B396,'Unemployment Rates'!$A$2:$A$96,0))</f>
        <v>4.8000000000000001E-2</v>
      </c>
    </row>
    <row r="397" spans="1:4" x14ac:dyDescent="0.25">
      <c r="A397" s="98" t="s">
        <v>969</v>
      </c>
      <c r="B397" t="s">
        <v>91</v>
      </c>
      <c r="C397" s="158">
        <v>0.12</v>
      </c>
      <c r="D397" s="101">
        <f>INDEX('Unemployment Rates'!$B$2:$B$96,MATCH(B397,'Unemployment Rates'!$A$2:$A$96,0))</f>
        <v>4.8000000000000001E-2</v>
      </c>
    </row>
    <row r="398" spans="1:4" x14ac:dyDescent="0.25">
      <c r="A398" s="98" t="s">
        <v>970</v>
      </c>
      <c r="B398" t="s">
        <v>91</v>
      </c>
      <c r="C398" s="158">
        <v>0.26</v>
      </c>
      <c r="D398" s="101">
        <f>INDEX('Unemployment Rates'!$B$2:$B$96,MATCH(B398,'Unemployment Rates'!$A$2:$A$96,0))</f>
        <v>4.8000000000000001E-2</v>
      </c>
    </row>
    <row r="399" spans="1:4" x14ac:dyDescent="0.25">
      <c r="A399" s="98" t="s">
        <v>962</v>
      </c>
      <c r="B399" t="s">
        <v>91</v>
      </c>
      <c r="C399" s="158">
        <v>0.23</v>
      </c>
      <c r="D399" s="101">
        <f>INDEX('Unemployment Rates'!$B$2:$B$96,MATCH(B399,'Unemployment Rates'!$A$2:$A$96,0))</f>
        <v>4.8000000000000001E-2</v>
      </c>
    </row>
    <row r="400" spans="1:4" x14ac:dyDescent="0.25">
      <c r="A400" s="100" t="s">
        <v>972</v>
      </c>
      <c r="B400" t="s">
        <v>92</v>
      </c>
      <c r="C400" s="158">
        <v>0.27</v>
      </c>
      <c r="D400" s="101">
        <f>INDEX('Unemployment Rates'!$B$2:$B$96,MATCH(B400,'Unemployment Rates'!$A$2:$A$96,0))</f>
        <v>4.2999999999999997E-2</v>
      </c>
    </row>
    <row r="401" spans="1:4" x14ac:dyDescent="0.25">
      <c r="A401" s="98" t="s">
        <v>971</v>
      </c>
      <c r="B401" t="s">
        <v>92</v>
      </c>
      <c r="C401" s="158">
        <v>0.28000000000000003</v>
      </c>
      <c r="D401" s="101">
        <f>INDEX('Unemployment Rates'!$B$2:$B$96,MATCH(B401,'Unemployment Rates'!$A$2:$A$96,0))</f>
        <v>4.2999999999999997E-2</v>
      </c>
    </row>
    <row r="402" spans="1:4" x14ac:dyDescent="0.25">
      <c r="A402" s="98" t="s">
        <v>975</v>
      </c>
      <c r="B402" t="s">
        <v>93</v>
      </c>
      <c r="C402" s="158">
        <v>0.15</v>
      </c>
      <c r="D402" s="101">
        <f>INDEX('Unemployment Rates'!$B$2:$B$96,MATCH(B402,'Unemployment Rates'!$A$2:$A$96,0))</f>
        <v>5.7000000000000002E-2</v>
      </c>
    </row>
    <row r="403" spans="1:4" x14ac:dyDescent="0.25">
      <c r="A403" s="98" t="s">
        <v>974</v>
      </c>
      <c r="B403" t="s">
        <v>93</v>
      </c>
      <c r="C403" s="158">
        <v>0.17</v>
      </c>
      <c r="D403" s="101">
        <f>INDEX('Unemployment Rates'!$B$2:$B$96,MATCH(B403,'Unemployment Rates'!$A$2:$A$96,0))</f>
        <v>5.7000000000000002E-2</v>
      </c>
    </row>
    <row r="404" spans="1:4" x14ac:dyDescent="0.25">
      <c r="A404" s="98" t="s">
        <v>973</v>
      </c>
      <c r="B404" t="s">
        <v>93</v>
      </c>
      <c r="C404" s="158">
        <v>0.16</v>
      </c>
      <c r="D404" s="101">
        <f>INDEX('Unemployment Rates'!$B$2:$B$96,MATCH(B404,'Unemployment Rates'!$A$2:$A$96,0))</f>
        <v>5.7000000000000002E-2</v>
      </c>
    </row>
    <row r="405" spans="1:4" x14ac:dyDescent="0.25">
      <c r="A405" s="98" t="s">
        <v>977</v>
      </c>
      <c r="B405" t="s">
        <v>94</v>
      </c>
      <c r="C405" s="158">
        <v>0.17</v>
      </c>
      <c r="D405" s="101">
        <f>INDEX('Unemployment Rates'!$B$2:$B$96,MATCH(B405,'Unemployment Rates'!$A$2:$A$96,0))</f>
        <v>4.8000000000000001E-2</v>
      </c>
    </row>
    <row r="406" spans="1:4" x14ac:dyDescent="0.25">
      <c r="A406" s="98" t="s">
        <v>978</v>
      </c>
      <c r="B406" t="s">
        <v>94</v>
      </c>
      <c r="C406" s="158">
        <v>0.14000000000000001</v>
      </c>
      <c r="D406" s="101">
        <f>INDEX('Unemployment Rates'!$B$2:$B$96,MATCH(B406,'Unemployment Rates'!$A$2:$A$96,0))</f>
        <v>4.8000000000000001E-2</v>
      </c>
    </row>
    <row r="407" spans="1:4" x14ac:dyDescent="0.25">
      <c r="A407" s="98" t="s">
        <v>979</v>
      </c>
      <c r="B407" t="s">
        <v>94</v>
      </c>
      <c r="C407" s="158">
        <v>0.22</v>
      </c>
      <c r="D407" s="101">
        <f>INDEX('Unemployment Rates'!$B$2:$B$96,MATCH(B407,'Unemployment Rates'!$A$2:$A$96,0))</f>
        <v>4.8000000000000001E-2</v>
      </c>
    </row>
    <row r="408" spans="1:4" x14ac:dyDescent="0.25">
      <c r="A408" s="98" t="s">
        <v>976</v>
      </c>
      <c r="B408" t="s">
        <v>94</v>
      </c>
      <c r="C408" s="158">
        <v>0.17</v>
      </c>
      <c r="D408" s="101">
        <f>INDEX('Unemployment Rates'!$B$2:$B$96,MATCH(B408,'Unemployment Rates'!$A$2:$A$96,0))</f>
        <v>4.8000000000000001E-2</v>
      </c>
    </row>
    <row r="409" spans="1:4" x14ac:dyDescent="0.25">
      <c r="A409" s="98" t="s">
        <v>981</v>
      </c>
      <c r="B409" t="s">
        <v>95</v>
      </c>
      <c r="C409" s="158">
        <v>0.15</v>
      </c>
      <c r="D409" s="101">
        <f>INDEX('Unemployment Rates'!$B$2:$B$96,MATCH(B409,'Unemployment Rates'!$A$2:$A$96,0))</f>
        <v>5.8999999999999997E-2</v>
      </c>
    </row>
    <row r="410" spans="1:4" x14ac:dyDescent="0.25">
      <c r="A410" s="98" t="s">
        <v>980</v>
      </c>
      <c r="B410" t="s">
        <v>95</v>
      </c>
      <c r="C410" s="158">
        <v>0.19</v>
      </c>
      <c r="D410" s="101">
        <f>INDEX('Unemployment Rates'!$B$2:$B$96,MATCH(B410,'Unemployment Rates'!$A$2:$A$96,0))</f>
        <v>5.8999999999999997E-2</v>
      </c>
    </row>
    <row r="411" spans="1:4" x14ac:dyDescent="0.25">
      <c r="A411" s="98" t="s">
        <v>983</v>
      </c>
      <c r="B411" t="s">
        <v>96</v>
      </c>
      <c r="C411" s="158">
        <v>0.24</v>
      </c>
      <c r="D411" s="101">
        <f>INDEX('Unemployment Rates'!$B$2:$B$96,MATCH(B411,'Unemployment Rates'!$A$2:$A$96,0))</f>
        <v>5.8999999999999997E-2</v>
      </c>
    </row>
    <row r="412" spans="1:4" x14ac:dyDescent="0.25">
      <c r="A412" s="98" t="s">
        <v>984</v>
      </c>
      <c r="B412" t="s">
        <v>96</v>
      </c>
      <c r="C412" s="158">
        <v>0.13</v>
      </c>
      <c r="D412" s="101">
        <f>INDEX('Unemployment Rates'!$B$2:$B$96,MATCH(B412,'Unemployment Rates'!$A$2:$A$96,0))</f>
        <v>5.8999999999999997E-2</v>
      </c>
    </row>
    <row r="413" spans="1:4" x14ac:dyDescent="0.25">
      <c r="A413" s="98" t="s">
        <v>985</v>
      </c>
      <c r="B413" t="s">
        <v>96</v>
      </c>
      <c r="C413" s="158">
        <v>0.14000000000000001</v>
      </c>
      <c r="D413" s="101">
        <f>INDEX('Unemployment Rates'!$B$2:$B$96,MATCH(B413,'Unemployment Rates'!$A$2:$A$96,0))</f>
        <v>5.8999999999999997E-2</v>
      </c>
    </row>
    <row r="414" spans="1:4" x14ac:dyDescent="0.25">
      <c r="A414" s="98" t="s">
        <v>986</v>
      </c>
      <c r="B414" t="s">
        <v>96</v>
      </c>
      <c r="C414" s="158">
        <v>0.21</v>
      </c>
      <c r="D414" s="101">
        <f>INDEX('Unemployment Rates'!$B$2:$B$96,MATCH(B414,'Unemployment Rates'!$A$2:$A$96,0))</f>
        <v>5.8999999999999997E-2</v>
      </c>
    </row>
    <row r="415" spans="1:4" x14ac:dyDescent="0.25">
      <c r="A415" s="98" t="s">
        <v>982</v>
      </c>
      <c r="B415" t="s">
        <v>96</v>
      </c>
      <c r="C415" s="158">
        <v>0.18</v>
      </c>
      <c r="D415" s="101">
        <f>INDEX('Unemployment Rates'!$B$2:$B$96,MATCH(B415,'Unemployment Rates'!$A$2:$A$96,0))</f>
        <v>5.8999999999999997E-2</v>
      </c>
    </row>
    <row r="416" spans="1:4" x14ac:dyDescent="0.25">
      <c r="A416" s="98" t="s">
        <v>988</v>
      </c>
      <c r="B416" t="s">
        <v>97</v>
      </c>
      <c r="C416" s="158">
        <v>0.21</v>
      </c>
      <c r="D416" s="101">
        <f>INDEX('Unemployment Rates'!$B$2:$B$96,MATCH(B416,'Unemployment Rates'!$A$2:$A$96,0))</f>
        <v>4.2999999999999997E-2</v>
      </c>
    </row>
    <row r="417" spans="1:4" x14ac:dyDescent="0.25">
      <c r="A417" s="98" t="s">
        <v>989</v>
      </c>
      <c r="B417" t="s">
        <v>97</v>
      </c>
      <c r="C417" s="158">
        <v>0.26</v>
      </c>
      <c r="D417" s="101">
        <f>INDEX('Unemployment Rates'!$B$2:$B$96,MATCH(B417,'Unemployment Rates'!$A$2:$A$96,0))</f>
        <v>4.2999999999999997E-2</v>
      </c>
    </row>
    <row r="418" spans="1:4" x14ac:dyDescent="0.25">
      <c r="A418" s="98" t="s">
        <v>987</v>
      </c>
      <c r="B418" t="s">
        <v>97</v>
      </c>
      <c r="C418" s="158">
        <v>0.24</v>
      </c>
      <c r="D418" s="101">
        <f>INDEX('Unemployment Rates'!$B$2:$B$96,MATCH(B418,'Unemployment Rates'!$A$2:$A$96,0))</f>
        <v>4.2999999999999997E-2</v>
      </c>
    </row>
    <row r="419" spans="1:4" x14ac:dyDescent="0.25">
      <c r="A419" s="98" t="s">
        <v>991</v>
      </c>
      <c r="B419" t="s">
        <v>98</v>
      </c>
      <c r="C419" s="158">
        <v>0.13</v>
      </c>
      <c r="D419" s="101">
        <f>INDEX('Unemployment Rates'!$B$2:$B$96,MATCH(B419,'Unemployment Rates'!$A$2:$A$96,0))</f>
        <v>5.0999999999999997E-2</v>
      </c>
    </row>
    <row r="420" spans="1:4" x14ac:dyDescent="0.25">
      <c r="A420" s="98" t="s">
        <v>992</v>
      </c>
      <c r="B420" t="s">
        <v>98</v>
      </c>
      <c r="C420" s="158">
        <v>0.13</v>
      </c>
      <c r="D420" s="101">
        <f>INDEX('Unemployment Rates'!$B$2:$B$96,MATCH(B420,'Unemployment Rates'!$A$2:$A$96,0))</f>
        <v>5.0999999999999997E-2</v>
      </c>
    </row>
    <row r="421" spans="1:4" x14ac:dyDescent="0.25">
      <c r="A421" s="98" t="s">
        <v>990</v>
      </c>
      <c r="B421" t="s">
        <v>98</v>
      </c>
      <c r="C421" s="158">
        <v>0.15</v>
      </c>
      <c r="D421" s="101">
        <f>INDEX('Unemployment Rates'!$B$2:$B$96,MATCH(B421,'Unemployment Rates'!$A$2:$A$96,0))</f>
        <v>5.0999999999999997E-2</v>
      </c>
    </row>
    <row r="422" spans="1:4" x14ac:dyDescent="0.25">
      <c r="A422" s="98" t="s">
        <v>993</v>
      </c>
      <c r="B422" t="s">
        <v>98</v>
      </c>
      <c r="C422" s="158">
        <v>0.1</v>
      </c>
      <c r="D422" s="101">
        <f>INDEX('Unemployment Rates'!$B$2:$B$96,MATCH(B422,'Unemployment Rates'!$A$2:$A$96,0))</f>
        <v>5.0999999999999997E-2</v>
      </c>
    </row>
    <row r="423" spans="1:4" x14ac:dyDescent="0.25">
      <c r="A423" s="98" t="s">
        <v>995</v>
      </c>
      <c r="B423" t="s">
        <v>99</v>
      </c>
      <c r="C423" s="158">
        <v>0.23</v>
      </c>
      <c r="D423" s="101">
        <f>INDEX('Unemployment Rates'!$B$2:$B$96,MATCH(B423,'Unemployment Rates'!$A$2:$A$96,0))</f>
        <v>4.2999999999999997E-2</v>
      </c>
    </row>
    <row r="424" spans="1:4" x14ac:dyDescent="0.25">
      <c r="A424" s="98" t="s">
        <v>996</v>
      </c>
      <c r="B424" t="s">
        <v>99</v>
      </c>
      <c r="C424" s="158">
        <v>0.23</v>
      </c>
      <c r="D424" s="101">
        <f>INDEX('Unemployment Rates'!$B$2:$B$96,MATCH(B424,'Unemployment Rates'!$A$2:$A$96,0))</f>
        <v>4.2999999999999997E-2</v>
      </c>
    </row>
    <row r="425" spans="1:4" x14ac:dyDescent="0.25">
      <c r="A425" s="98" t="s">
        <v>997</v>
      </c>
      <c r="B425" t="s">
        <v>99</v>
      </c>
      <c r="C425" s="158">
        <v>0.21</v>
      </c>
      <c r="D425" s="101">
        <f>INDEX('Unemployment Rates'!$B$2:$B$96,MATCH(B425,'Unemployment Rates'!$A$2:$A$96,0))</f>
        <v>4.2999999999999997E-2</v>
      </c>
    </row>
    <row r="426" spans="1:4" x14ac:dyDescent="0.25">
      <c r="A426" s="98" t="s">
        <v>998</v>
      </c>
      <c r="B426" t="s">
        <v>99</v>
      </c>
      <c r="C426" s="158">
        <v>0.16</v>
      </c>
      <c r="D426" s="101">
        <f>INDEX('Unemployment Rates'!$B$2:$B$96,MATCH(B426,'Unemployment Rates'!$A$2:$A$96,0))</f>
        <v>4.2999999999999997E-2</v>
      </c>
    </row>
    <row r="427" spans="1:4" x14ac:dyDescent="0.25">
      <c r="A427" s="98" t="s">
        <v>999</v>
      </c>
      <c r="B427" t="s">
        <v>99</v>
      </c>
      <c r="C427" s="158">
        <v>0.21</v>
      </c>
      <c r="D427" s="101">
        <f>INDEX('Unemployment Rates'!$B$2:$B$96,MATCH(B427,'Unemployment Rates'!$A$2:$A$96,0))</f>
        <v>4.2999999999999997E-2</v>
      </c>
    </row>
    <row r="428" spans="1:4" x14ac:dyDescent="0.25">
      <c r="A428" s="98" t="s">
        <v>994</v>
      </c>
      <c r="B428" t="s">
        <v>99</v>
      </c>
      <c r="C428" s="158">
        <v>0.2</v>
      </c>
      <c r="D428" s="101">
        <f>INDEX('Unemployment Rates'!$B$2:$B$96,MATCH(B428,'Unemployment Rates'!$A$2:$A$96,0))</f>
        <v>4.2999999999999997E-2</v>
      </c>
    </row>
    <row r="429" spans="1:4" x14ac:dyDescent="0.25">
      <c r="A429" s="98" t="s">
        <v>1001</v>
      </c>
      <c r="B429" t="s">
        <v>100</v>
      </c>
      <c r="C429" s="158">
        <v>0.12</v>
      </c>
      <c r="D429" s="101">
        <f>INDEX('Unemployment Rates'!$B$2:$B$96,MATCH(B429,'Unemployment Rates'!$A$2:$A$96,0))</f>
        <v>4.8000000000000001E-2</v>
      </c>
    </row>
    <row r="430" spans="1:4" x14ac:dyDescent="0.25">
      <c r="A430" s="98" t="s">
        <v>1002</v>
      </c>
      <c r="B430" t="s">
        <v>100</v>
      </c>
      <c r="C430" s="158">
        <v>0.17</v>
      </c>
      <c r="D430" s="101">
        <f>INDEX('Unemployment Rates'!$B$2:$B$96,MATCH(B430,'Unemployment Rates'!$A$2:$A$96,0))</f>
        <v>4.8000000000000001E-2</v>
      </c>
    </row>
    <row r="431" spans="1:4" x14ac:dyDescent="0.25">
      <c r="A431" s="98" t="s">
        <v>1000</v>
      </c>
      <c r="B431" t="s">
        <v>100</v>
      </c>
      <c r="C431" s="158">
        <v>0.21</v>
      </c>
      <c r="D431" s="101">
        <f>INDEX('Unemployment Rates'!$B$2:$B$96,MATCH(B431,'Unemployment Rates'!$A$2:$A$96,0))</f>
        <v>4.8000000000000001E-2</v>
      </c>
    </row>
    <row r="432" spans="1:4" x14ac:dyDescent="0.25">
      <c r="A432" s="98" t="s">
        <v>1004</v>
      </c>
      <c r="B432" t="s">
        <v>101</v>
      </c>
      <c r="C432" s="158">
        <v>0.3</v>
      </c>
      <c r="D432" s="101">
        <f>INDEX('Unemployment Rates'!$B$2:$B$96,MATCH(B432,'Unemployment Rates'!$A$2:$A$96,0))</f>
        <v>3.2000000000000001E-2</v>
      </c>
    </row>
    <row r="433" spans="1:4" x14ac:dyDescent="0.25">
      <c r="A433" s="98" t="s">
        <v>1005</v>
      </c>
      <c r="B433" t="s">
        <v>101</v>
      </c>
      <c r="C433" s="158">
        <v>0.28999999999999998</v>
      </c>
      <c r="D433" s="101">
        <f>INDEX('Unemployment Rates'!$B$2:$B$96,MATCH(B433,'Unemployment Rates'!$A$2:$A$96,0))</f>
        <v>3.2000000000000001E-2</v>
      </c>
    </row>
    <row r="434" spans="1:4" x14ac:dyDescent="0.25">
      <c r="A434" s="98" t="s">
        <v>1006</v>
      </c>
      <c r="B434" t="s">
        <v>101</v>
      </c>
      <c r="C434" s="158">
        <v>0.3</v>
      </c>
      <c r="D434" s="101">
        <f>INDEX('Unemployment Rates'!$B$2:$B$96,MATCH(B434,'Unemployment Rates'!$A$2:$A$96,0))</f>
        <v>3.2000000000000001E-2</v>
      </c>
    </row>
    <row r="435" spans="1:4" x14ac:dyDescent="0.25">
      <c r="A435" s="98" t="s">
        <v>1007</v>
      </c>
      <c r="B435" t="s">
        <v>101</v>
      </c>
      <c r="C435" s="158">
        <v>0.3</v>
      </c>
      <c r="D435" s="101">
        <f>INDEX('Unemployment Rates'!$B$2:$B$96,MATCH(B435,'Unemployment Rates'!$A$2:$A$96,0))</f>
        <v>3.2000000000000001E-2</v>
      </c>
    </row>
    <row r="436" spans="1:4" x14ac:dyDescent="0.25">
      <c r="A436" s="99" t="s">
        <v>411</v>
      </c>
      <c r="B436" t="s">
        <v>101</v>
      </c>
      <c r="C436" s="158">
        <v>0.3</v>
      </c>
      <c r="D436" s="101">
        <f>INDEX('Unemployment Rates'!$B$2:$B$96,MATCH(B436,'Unemployment Rates'!$A$2:$A$96,0))</f>
        <v>3.2000000000000001E-2</v>
      </c>
    </row>
    <row r="437" spans="1:4" x14ac:dyDescent="0.25">
      <c r="A437" s="98" t="s">
        <v>1003</v>
      </c>
      <c r="B437" t="s">
        <v>101</v>
      </c>
      <c r="C437" s="158">
        <v>0.3</v>
      </c>
      <c r="D437" s="101">
        <f>INDEX('Unemployment Rates'!$B$2:$B$96,MATCH(B437,'Unemployment Rates'!$A$2:$A$96,0))</f>
        <v>3.2000000000000001E-2</v>
      </c>
    </row>
    <row r="438" spans="1:4" x14ac:dyDescent="0.25">
      <c r="A438" s="98" t="s">
        <v>1009</v>
      </c>
      <c r="B438" t="s">
        <v>102</v>
      </c>
      <c r="C438" s="158">
        <v>0.26</v>
      </c>
      <c r="D438" s="101">
        <f>INDEX('Unemployment Rates'!$B$2:$B$96,MATCH(B438,'Unemployment Rates'!$A$2:$A$96,0))</f>
        <v>0.04</v>
      </c>
    </row>
    <row r="439" spans="1:4" x14ac:dyDescent="0.25">
      <c r="A439" s="98" t="s">
        <v>1010</v>
      </c>
      <c r="B439" t="s">
        <v>102</v>
      </c>
      <c r="C439" s="158">
        <v>0.3</v>
      </c>
      <c r="D439" s="101">
        <f>INDEX('Unemployment Rates'!$B$2:$B$96,MATCH(B439,'Unemployment Rates'!$A$2:$A$96,0))</f>
        <v>0.04</v>
      </c>
    </row>
    <row r="440" spans="1:4" x14ac:dyDescent="0.25">
      <c r="A440" s="98" t="s">
        <v>1011</v>
      </c>
      <c r="B440" t="s">
        <v>102</v>
      </c>
      <c r="C440" s="158">
        <v>0.25</v>
      </c>
      <c r="D440" s="101">
        <f>INDEX('Unemployment Rates'!$B$2:$B$96,MATCH(B440,'Unemployment Rates'!$A$2:$A$96,0))</f>
        <v>0.04</v>
      </c>
    </row>
    <row r="441" spans="1:4" x14ac:dyDescent="0.25">
      <c r="A441" s="98" t="s">
        <v>1008</v>
      </c>
      <c r="B441" t="s">
        <v>102</v>
      </c>
      <c r="C441" s="158">
        <v>0.3</v>
      </c>
      <c r="D441" s="101">
        <f>INDEX('Unemployment Rates'!$B$2:$B$96,MATCH(B441,'Unemployment Rates'!$A$2:$A$96,0))</f>
        <v>0.04</v>
      </c>
    </row>
  </sheetData>
  <sheetProtection algorithmName="SHA-512" hashValue="fV2EGcdmWNpeff0cBBathBKYm2ePpn4xO4ZqfKknlsaVJ0dU9Qrx4oksaPb9rV41PEhcfJSt+eMMZdYYCSWMrA==" saltValue="qt1VvomAE6moU5NWogiFpg==" spinCount="100000" sheet="1" objects="1" scenarios="1"/>
  <autoFilter ref="A1:D1" xr:uid="{00000000-0001-0000-0F00-000000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RowHeight="15" x14ac:dyDescent="0.25"/>
  <cols>
    <col min="1" max="1" width="18" style="156" bestFit="1" customWidth="1"/>
    <col min="2" max="16384" width="9.140625" style="156"/>
  </cols>
  <sheetData>
    <row r="1" spans="1:36" x14ac:dyDescent="0.25">
      <c r="A1" s="156" t="s">
        <v>1320</v>
      </c>
      <c r="B1" s="156" t="s">
        <v>1319</v>
      </c>
      <c r="C1" s="156" t="s">
        <v>1318</v>
      </c>
      <c r="D1" s="156" t="s">
        <v>1317</v>
      </c>
      <c r="E1" s="156" t="s">
        <v>574</v>
      </c>
      <c r="F1" s="156" t="s">
        <v>1316</v>
      </c>
      <c r="G1" s="156" t="s">
        <v>1315</v>
      </c>
      <c r="H1" s="156" t="s">
        <v>1314</v>
      </c>
      <c r="I1" s="156" t="s">
        <v>1313</v>
      </c>
      <c r="J1" s="156" t="s">
        <v>1312</v>
      </c>
      <c r="K1" s="156" t="s">
        <v>1311</v>
      </c>
      <c r="L1" s="156" t="s">
        <v>1310</v>
      </c>
      <c r="M1" s="156" t="s">
        <v>1309</v>
      </c>
      <c r="N1" s="156" t="s">
        <v>1308</v>
      </c>
      <c r="O1" s="156" t="s">
        <v>1307</v>
      </c>
      <c r="P1" s="156" t="s">
        <v>1340</v>
      </c>
      <c r="Q1" s="156" t="s">
        <v>1341</v>
      </c>
      <c r="R1" s="156" t="s">
        <v>1306</v>
      </c>
      <c r="S1" s="156" t="s">
        <v>1305</v>
      </c>
      <c r="T1" s="156" t="s">
        <v>1304</v>
      </c>
      <c r="U1" s="156" t="s">
        <v>1303</v>
      </c>
      <c r="V1" s="156" t="s">
        <v>1302</v>
      </c>
      <c r="W1" s="156" t="s">
        <v>1301</v>
      </c>
      <c r="X1" s="156" t="s">
        <v>1300</v>
      </c>
      <c r="Y1" s="156" t="s">
        <v>1299</v>
      </c>
      <c r="Z1" s="156" t="s">
        <v>1298</v>
      </c>
      <c r="AA1" s="156" t="s">
        <v>1297</v>
      </c>
      <c r="AB1" s="156" t="s">
        <v>1296</v>
      </c>
      <c r="AC1" s="156" t="s">
        <v>1295</v>
      </c>
      <c r="AD1" s="156" t="s">
        <v>1294</v>
      </c>
      <c r="AE1" s="156" t="s">
        <v>1293</v>
      </c>
      <c r="AF1" s="156" t="s">
        <v>1292</v>
      </c>
      <c r="AG1" s="156" t="s">
        <v>1291</v>
      </c>
      <c r="AH1" s="156" t="s">
        <v>1290</v>
      </c>
      <c r="AI1" s="156" t="s">
        <v>1289</v>
      </c>
      <c r="AJ1" s="156" t="s">
        <v>1288</v>
      </c>
    </row>
    <row r="2" spans="1:36" x14ac:dyDescent="0.25">
      <c r="A2" s="156" t="s">
        <v>8</v>
      </c>
      <c r="B2" s="156" t="s">
        <v>1051</v>
      </c>
      <c r="C2" s="156" t="s">
        <v>1287</v>
      </c>
      <c r="D2" s="156">
        <v>47</v>
      </c>
      <c r="E2" s="156">
        <v>1</v>
      </c>
      <c r="F2" s="156" t="s">
        <v>1072</v>
      </c>
      <c r="G2" s="156" t="s">
        <v>1071</v>
      </c>
      <c r="H2" s="226">
        <v>91700</v>
      </c>
      <c r="I2" s="156">
        <v>30250</v>
      </c>
      <c r="J2" s="156">
        <v>34600</v>
      </c>
      <c r="K2" s="156">
        <v>38900</v>
      </c>
      <c r="L2" s="156">
        <v>43200</v>
      </c>
      <c r="M2" s="156">
        <v>46700</v>
      </c>
      <c r="N2" s="156">
        <v>50150</v>
      </c>
      <c r="O2" s="156">
        <v>53600</v>
      </c>
      <c r="P2" s="156">
        <v>57050</v>
      </c>
      <c r="Q2" s="156">
        <v>18150</v>
      </c>
      <c r="R2" s="156">
        <v>20750</v>
      </c>
      <c r="S2" s="156">
        <v>24860</v>
      </c>
      <c r="T2" s="156">
        <v>30000</v>
      </c>
      <c r="U2" s="156">
        <v>35140</v>
      </c>
      <c r="V2" s="156">
        <v>40280</v>
      </c>
      <c r="W2" s="156">
        <v>45420</v>
      </c>
      <c r="X2" s="156">
        <v>50560</v>
      </c>
      <c r="Y2" s="156">
        <v>48400</v>
      </c>
      <c r="Z2" s="156">
        <v>55300</v>
      </c>
      <c r="AA2" s="156">
        <v>62200</v>
      </c>
      <c r="AB2" s="156">
        <v>69100</v>
      </c>
      <c r="AC2" s="156">
        <v>74650</v>
      </c>
      <c r="AD2" s="156">
        <v>80200</v>
      </c>
      <c r="AE2" s="156">
        <v>85700</v>
      </c>
      <c r="AF2" s="156">
        <v>91250</v>
      </c>
      <c r="AG2" s="156">
        <v>3840</v>
      </c>
      <c r="AH2" s="156" t="s">
        <v>8</v>
      </c>
      <c r="AI2" s="156" t="s">
        <v>1047</v>
      </c>
      <c r="AJ2" s="156">
        <v>1</v>
      </c>
    </row>
    <row r="3" spans="1:36" x14ac:dyDescent="0.25">
      <c r="A3" s="156" t="s">
        <v>9</v>
      </c>
      <c r="B3" s="156" t="s">
        <v>1051</v>
      </c>
      <c r="C3" s="156" t="s">
        <v>1286</v>
      </c>
      <c r="D3" s="156">
        <v>47</v>
      </c>
      <c r="E3" s="156">
        <v>3</v>
      </c>
      <c r="F3" s="156" t="s">
        <v>1285</v>
      </c>
      <c r="G3" s="156" t="s">
        <v>1284</v>
      </c>
      <c r="H3" s="226">
        <v>72300</v>
      </c>
      <c r="I3" s="156">
        <v>23400</v>
      </c>
      <c r="J3" s="156">
        <v>26750</v>
      </c>
      <c r="K3" s="156">
        <v>30100</v>
      </c>
      <c r="L3" s="156">
        <v>33400</v>
      </c>
      <c r="M3" s="156">
        <v>36100</v>
      </c>
      <c r="N3" s="156">
        <v>38750</v>
      </c>
      <c r="O3" s="156">
        <v>41450</v>
      </c>
      <c r="P3" s="156">
        <v>44100</v>
      </c>
      <c r="Q3" s="156">
        <v>14580</v>
      </c>
      <c r="R3" s="156">
        <v>19720</v>
      </c>
      <c r="S3" s="156">
        <v>24860</v>
      </c>
      <c r="T3" s="156">
        <v>30000</v>
      </c>
      <c r="U3" s="156">
        <v>35140</v>
      </c>
      <c r="V3" s="156">
        <v>38750</v>
      </c>
      <c r="W3" s="156">
        <v>41450</v>
      </c>
      <c r="X3" s="156">
        <v>44100</v>
      </c>
      <c r="Y3" s="156">
        <v>37400</v>
      </c>
      <c r="Z3" s="156">
        <v>42750</v>
      </c>
      <c r="AA3" s="156">
        <v>48100</v>
      </c>
      <c r="AB3" s="156">
        <v>53400</v>
      </c>
      <c r="AC3" s="156">
        <v>57700</v>
      </c>
      <c r="AD3" s="156">
        <v>61950</v>
      </c>
      <c r="AE3" s="156">
        <v>66250</v>
      </c>
      <c r="AF3" s="156">
        <v>70500</v>
      </c>
      <c r="AG3" s="156">
        <v>9999</v>
      </c>
      <c r="AH3" s="156" t="s">
        <v>9</v>
      </c>
      <c r="AI3" s="156" t="s">
        <v>1047</v>
      </c>
      <c r="AJ3" s="156">
        <v>0</v>
      </c>
    </row>
    <row r="4" spans="1:36" x14ac:dyDescent="0.25">
      <c r="A4" s="156" t="s">
        <v>10</v>
      </c>
      <c r="B4" s="156" t="s">
        <v>1051</v>
      </c>
      <c r="C4" s="156" t="s">
        <v>1283</v>
      </c>
      <c r="D4" s="156">
        <v>47</v>
      </c>
      <c r="E4" s="156">
        <v>5</v>
      </c>
      <c r="F4" s="156" t="s">
        <v>1282</v>
      </c>
      <c r="G4" s="156" t="s">
        <v>1281</v>
      </c>
      <c r="H4" s="226">
        <v>66000</v>
      </c>
      <c r="I4" s="156">
        <v>23400</v>
      </c>
      <c r="J4" s="156">
        <v>26750</v>
      </c>
      <c r="K4" s="156">
        <v>30100</v>
      </c>
      <c r="L4" s="156">
        <v>33400</v>
      </c>
      <c r="M4" s="156">
        <v>36100</v>
      </c>
      <c r="N4" s="156">
        <v>38750</v>
      </c>
      <c r="O4" s="156">
        <v>41450</v>
      </c>
      <c r="P4" s="156">
        <v>44100</v>
      </c>
      <c r="Q4" s="156">
        <v>14580</v>
      </c>
      <c r="R4" s="156">
        <v>19720</v>
      </c>
      <c r="S4" s="156">
        <v>24860</v>
      </c>
      <c r="T4" s="156">
        <v>30000</v>
      </c>
      <c r="U4" s="156">
        <v>35140</v>
      </c>
      <c r="V4" s="156">
        <v>38750</v>
      </c>
      <c r="W4" s="156">
        <v>41450</v>
      </c>
      <c r="X4" s="156">
        <v>44100</v>
      </c>
      <c r="Y4" s="156">
        <v>37400</v>
      </c>
      <c r="Z4" s="156">
        <v>42750</v>
      </c>
      <c r="AA4" s="156">
        <v>48100</v>
      </c>
      <c r="AB4" s="156">
        <v>53400</v>
      </c>
      <c r="AC4" s="156">
        <v>57700</v>
      </c>
      <c r="AD4" s="156">
        <v>61950</v>
      </c>
      <c r="AE4" s="156">
        <v>66250</v>
      </c>
      <c r="AF4" s="156">
        <v>70500</v>
      </c>
      <c r="AG4" s="156">
        <v>9999</v>
      </c>
      <c r="AH4" s="156" t="s">
        <v>10</v>
      </c>
      <c r="AI4" s="156" t="s">
        <v>1047</v>
      </c>
      <c r="AJ4" s="156">
        <v>0</v>
      </c>
    </row>
    <row r="5" spans="1:36" x14ac:dyDescent="0.25">
      <c r="A5" s="156" t="s">
        <v>11</v>
      </c>
      <c r="B5" s="156" t="s">
        <v>1051</v>
      </c>
      <c r="C5" s="156" t="s">
        <v>1280</v>
      </c>
      <c r="D5" s="156">
        <v>47</v>
      </c>
      <c r="E5" s="156">
        <v>7</v>
      </c>
      <c r="F5" s="156" t="s">
        <v>1279</v>
      </c>
      <c r="G5" s="156" t="s">
        <v>1278</v>
      </c>
      <c r="H5" s="226">
        <v>73000</v>
      </c>
      <c r="I5" s="156">
        <v>23400</v>
      </c>
      <c r="J5" s="156">
        <v>26750</v>
      </c>
      <c r="K5" s="156">
        <v>30100</v>
      </c>
      <c r="L5" s="156">
        <v>33400</v>
      </c>
      <c r="M5" s="156">
        <v>36100</v>
      </c>
      <c r="N5" s="156">
        <v>38750</v>
      </c>
      <c r="O5" s="156">
        <v>41450</v>
      </c>
      <c r="P5" s="156">
        <v>44100</v>
      </c>
      <c r="Q5" s="156">
        <v>14580</v>
      </c>
      <c r="R5" s="156">
        <v>19720</v>
      </c>
      <c r="S5" s="156">
        <v>24860</v>
      </c>
      <c r="T5" s="156">
        <v>30000</v>
      </c>
      <c r="U5" s="156">
        <v>35140</v>
      </c>
      <c r="V5" s="156">
        <v>38750</v>
      </c>
      <c r="W5" s="156">
        <v>41450</v>
      </c>
      <c r="X5" s="156">
        <v>44100</v>
      </c>
      <c r="Y5" s="156">
        <v>37400</v>
      </c>
      <c r="Z5" s="156">
        <v>42750</v>
      </c>
      <c r="AA5" s="156">
        <v>48100</v>
      </c>
      <c r="AB5" s="156">
        <v>53400</v>
      </c>
      <c r="AC5" s="156">
        <v>57700</v>
      </c>
      <c r="AD5" s="156">
        <v>61950</v>
      </c>
      <c r="AE5" s="156">
        <v>66250</v>
      </c>
      <c r="AF5" s="156">
        <v>70500</v>
      </c>
      <c r="AG5" s="156">
        <v>9999</v>
      </c>
      <c r="AH5" s="156" t="s">
        <v>11</v>
      </c>
      <c r="AI5" s="156" t="s">
        <v>1047</v>
      </c>
      <c r="AJ5" s="156">
        <v>0</v>
      </c>
    </row>
    <row r="6" spans="1:36" x14ac:dyDescent="0.25">
      <c r="A6" s="156" t="s">
        <v>12</v>
      </c>
      <c r="B6" s="156" t="s">
        <v>1051</v>
      </c>
      <c r="C6" s="156" t="s">
        <v>1277</v>
      </c>
      <c r="D6" s="156">
        <v>47</v>
      </c>
      <c r="E6" s="156">
        <v>9</v>
      </c>
      <c r="F6" s="156" t="s">
        <v>1072</v>
      </c>
      <c r="G6" s="156" t="s">
        <v>1071</v>
      </c>
      <c r="H6" s="226">
        <v>91700</v>
      </c>
      <c r="I6" s="156">
        <v>30250</v>
      </c>
      <c r="J6" s="156">
        <v>34600</v>
      </c>
      <c r="K6" s="156">
        <v>38900</v>
      </c>
      <c r="L6" s="156">
        <v>43200</v>
      </c>
      <c r="M6" s="156">
        <v>46700</v>
      </c>
      <c r="N6" s="156">
        <v>50150</v>
      </c>
      <c r="O6" s="156">
        <v>53600</v>
      </c>
      <c r="P6" s="156">
        <v>57050</v>
      </c>
      <c r="Q6" s="156">
        <v>18150</v>
      </c>
      <c r="R6" s="156">
        <v>20750</v>
      </c>
      <c r="S6" s="156">
        <v>24860</v>
      </c>
      <c r="T6" s="156">
        <v>30000</v>
      </c>
      <c r="U6" s="156">
        <v>35140</v>
      </c>
      <c r="V6" s="156">
        <v>40280</v>
      </c>
      <c r="W6" s="156">
        <v>45420</v>
      </c>
      <c r="X6" s="156">
        <v>50560</v>
      </c>
      <c r="Y6" s="156">
        <v>48400</v>
      </c>
      <c r="Z6" s="156">
        <v>55300</v>
      </c>
      <c r="AA6" s="156">
        <v>62200</v>
      </c>
      <c r="AB6" s="156">
        <v>69100</v>
      </c>
      <c r="AC6" s="156">
        <v>74650</v>
      </c>
      <c r="AD6" s="156">
        <v>80200</v>
      </c>
      <c r="AE6" s="156">
        <v>85700</v>
      </c>
      <c r="AF6" s="156">
        <v>91250</v>
      </c>
      <c r="AG6" s="156">
        <v>3840</v>
      </c>
      <c r="AH6" s="156" t="s">
        <v>12</v>
      </c>
      <c r="AI6" s="156" t="s">
        <v>1047</v>
      </c>
      <c r="AJ6" s="156">
        <v>1</v>
      </c>
    </row>
    <row r="7" spans="1:36" x14ac:dyDescent="0.25">
      <c r="A7" s="156" t="s">
        <v>13</v>
      </c>
      <c r="B7" s="156" t="s">
        <v>1051</v>
      </c>
      <c r="C7" s="156" t="s">
        <v>1276</v>
      </c>
      <c r="D7" s="156">
        <v>47</v>
      </c>
      <c r="E7" s="156">
        <v>11</v>
      </c>
      <c r="F7" s="156" t="s">
        <v>1111</v>
      </c>
      <c r="G7" s="156" t="s">
        <v>1110</v>
      </c>
      <c r="H7" s="226">
        <v>80300</v>
      </c>
      <c r="I7" s="156">
        <v>24200</v>
      </c>
      <c r="J7" s="156">
        <v>27650</v>
      </c>
      <c r="K7" s="156">
        <v>31100</v>
      </c>
      <c r="L7" s="156">
        <v>34550</v>
      </c>
      <c r="M7" s="156">
        <v>37350</v>
      </c>
      <c r="N7" s="156">
        <v>40100</v>
      </c>
      <c r="O7" s="156">
        <v>42850</v>
      </c>
      <c r="P7" s="156">
        <v>45650</v>
      </c>
      <c r="Q7" s="156">
        <v>14580</v>
      </c>
      <c r="R7" s="156">
        <v>19720</v>
      </c>
      <c r="S7" s="156">
        <v>24860</v>
      </c>
      <c r="T7" s="156">
        <v>30000</v>
      </c>
      <c r="U7" s="156">
        <v>35140</v>
      </c>
      <c r="V7" s="156">
        <v>40100</v>
      </c>
      <c r="W7" s="156">
        <v>42850</v>
      </c>
      <c r="X7" s="156">
        <v>45650</v>
      </c>
      <c r="Y7" s="156">
        <v>38750</v>
      </c>
      <c r="Z7" s="156">
        <v>44250</v>
      </c>
      <c r="AA7" s="156">
        <v>49800</v>
      </c>
      <c r="AB7" s="156">
        <v>55300</v>
      </c>
      <c r="AC7" s="156">
        <v>59750</v>
      </c>
      <c r="AD7" s="156">
        <v>64150</v>
      </c>
      <c r="AE7" s="156">
        <v>68600</v>
      </c>
      <c r="AF7" s="156">
        <v>73000</v>
      </c>
      <c r="AG7" s="156">
        <v>9999</v>
      </c>
      <c r="AH7" s="156" t="s">
        <v>13</v>
      </c>
      <c r="AI7" s="156" t="s">
        <v>1047</v>
      </c>
      <c r="AJ7" s="156">
        <v>1</v>
      </c>
    </row>
    <row r="8" spans="1:36" x14ac:dyDescent="0.25">
      <c r="A8" s="156" t="s">
        <v>14</v>
      </c>
      <c r="B8" s="156" t="s">
        <v>1051</v>
      </c>
      <c r="C8" s="156" t="s">
        <v>1275</v>
      </c>
      <c r="D8" s="156">
        <v>47</v>
      </c>
      <c r="E8" s="156">
        <v>13</v>
      </c>
      <c r="F8" s="156" t="s">
        <v>1274</v>
      </c>
      <c r="G8" s="156" t="s">
        <v>1273</v>
      </c>
      <c r="H8" s="226">
        <v>63000</v>
      </c>
      <c r="I8" s="156">
        <v>23400</v>
      </c>
      <c r="J8" s="156">
        <v>26750</v>
      </c>
      <c r="K8" s="156">
        <v>30100</v>
      </c>
      <c r="L8" s="156">
        <v>33400</v>
      </c>
      <c r="M8" s="156">
        <v>36100</v>
      </c>
      <c r="N8" s="156">
        <v>38750</v>
      </c>
      <c r="O8" s="156">
        <v>41450</v>
      </c>
      <c r="P8" s="156">
        <v>44100</v>
      </c>
      <c r="Q8" s="156">
        <v>14580</v>
      </c>
      <c r="R8" s="156">
        <v>19720</v>
      </c>
      <c r="S8" s="156">
        <v>24860</v>
      </c>
      <c r="T8" s="156">
        <v>30000</v>
      </c>
      <c r="U8" s="156">
        <v>35140</v>
      </c>
      <c r="V8" s="156">
        <v>38750</v>
      </c>
      <c r="W8" s="156">
        <v>41450</v>
      </c>
      <c r="X8" s="156">
        <v>44100</v>
      </c>
      <c r="Y8" s="156">
        <v>37400</v>
      </c>
      <c r="Z8" s="156">
        <v>42750</v>
      </c>
      <c r="AA8" s="156">
        <v>48100</v>
      </c>
      <c r="AB8" s="156">
        <v>53400</v>
      </c>
      <c r="AC8" s="156">
        <v>57700</v>
      </c>
      <c r="AD8" s="156">
        <v>61950</v>
      </c>
      <c r="AE8" s="156">
        <v>66250</v>
      </c>
      <c r="AF8" s="156">
        <v>70500</v>
      </c>
      <c r="AG8" s="156">
        <v>9999</v>
      </c>
      <c r="AH8" s="156" t="s">
        <v>14</v>
      </c>
      <c r="AI8" s="156" t="s">
        <v>1047</v>
      </c>
      <c r="AJ8" s="156">
        <v>1</v>
      </c>
    </row>
    <row r="9" spans="1:36" x14ac:dyDescent="0.25">
      <c r="A9" s="156" t="s">
        <v>15</v>
      </c>
      <c r="B9" s="156" t="s">
        <v>1051</v>
      </c>
      <c r="C9" s="156" t="s">
        <v>1272</v>
      </c>
      <c r="D9" s="156">
        <v>47</v>
      </c>
      <c r="E9" s="156">
        <v>15</v>
      </c>
      <c r="F9" s="156" t="s">
        <v>1049</v>
      </c>
      <c r="G9" s="156" t="s">
        <v>1048</v>
      </c>
      <c r="H9" s="226">
        <v>102500</v>
      </c>
      <c r="I9" s="156">
        <v>34950</v>
      </c>
      <c r="J9" s="156">
        <v>39950</v>
      </c>
      <c r="K9" s="156">
        <v>44950</v>
      </c>
      <c r="L9" s="156">
        <v>49900</v>
      </c>
      <c r="M9" s="156">
        <v>53900</v>
      </c>
      <c r="N9" s="156">
        <v>57900</v>
      </c>
      <c r="O9" s="156">
        <v>61900</v>
      </c>
      <c r="P9" s="156">
        <v>65900</v>
      </c>
      <c r="Q9" s="156">
        <v>21000</v>
      </c>
      <c r="R9" s="156">
        <v>24000</v>
      </c>
      <c r="S9" s="156">
        <v>27000</v>
      </c>
      <c r="T9" s="156">
        <v>30000</v>
      </c>
      <c r="U9" s="156">
        <v>35140</v>
      </c>
      <c r="V9" s="156">
        <v>40280</v>
      </c>
      <c r="W9" s="156">
        <v>45420</v>
      </c>
      <c r="X9" s="156">
        <v>50560</v>
      </c>
      <c r="Y9" s="156">
        <v>55900</v>
      </c>
      <c r="Z9" s="156">
        <v>63900</v>
      </c>
      <c r="AA9" s="156">
        <v>71900</v>
      </c>
      <c r="AB9" s="156">
        <v>79850</v>
      </c>
      <c r="AC9" s="156">
        <v>86250</v>
      </c>
      <c r="AD9" s="156">
        <v>92650</v>
      </c>
      <c r="AE9" s="156">
        <v>99050</v>
      </c>
      <c r="AF9" s="156">
        <v>105450</v>
      </c>
      <c r="AG9" s="156">
        <v>9999</v>
      </c>
      <c r="AH9" s="156" t="s">
        <v>15</v>
      </c>
      <c r="AI9" s="156" t="s">
        <v>1047</v>
      </c>
      <c r="AJ9" s="156">
        <v>1</v>
      </c>
    </row>
    <row r="10" spans="1:36" x14ac:dyDescent="0.25">
      <c r="A10" s="156" t="s">
        <v>16</v>
      </c>
      <c r="B10" s="156" t="s">
        <v>1051</v>
      </c>
      <c r="C10" s="156" t="s">
        <v>1271</v>
      </c>
      <c r="D10" s="156">
        <v>47</v>
      </c>
      <c r="E10" s="156">
        <v>17</v>
      </c>
      <c r="F10" s="156" t="s">
        <v>1270</v>
      </c>
      <c r="G10" s="156" t="s">
        <v>1269</v>
      </c>
      <c r="H10" s="226">
        <v>72400</v>
      </c>
      <c r="I10" s="156">
        <v>23400</v>
      </c>
      <c r="J10" s="156">
        <v>26750</v>
      </c>
      <c r="K10" s="156">
        <v>30100</v>
      </c>
      <c r="L10" s="156">
        <v>33400</v>
      </c>
      <c r="M10" s="156">
        <v>36100</v>
      </c>
      <c r="N10" s="156">
        <v>38750</v>
      </c>
      <c r="O10" s="156">
        <v>41450</v>
      </c>
      <c r="P10" s="156">
        <v>44100</v>
      </c>
      <c r="Q10" s="156">
        <v>14580</v>
      </c>
      <c r="R10" s="156">
        <v>19720</v>
      </c>
      <c r="S10" s="156">
        <v>24860</v>
      </c>
      <c r="T10" s="156">
        <v>30000</v>
      </c>
      <c r="U10" s="156">
        <v>35140</v>
      </c>
      <c r="V10" s="156">
        <v>38750</v>
      </c>
      <c r="W10" s="156">
        <v>41450</v>
      </c>
      <c r="X10" s="156">
        <v>44100</v>
      </c>
      <c r="Y10" s="156">
        <v>37400</v>
      </c>
      <c r="Z10" s="156">
        <v>42750</v>
      </c>
      <c r="AA10" s="156">
        <v>48100</v>
      </c>
      <c r="AB10" s="156">
        <v>53400</v>
      </c>
      <c r="AC10" s="156">
        <v>57700</v>
      </c>
      <c r="AD10" s="156">
        <v>61950</v>
      </c>
      <c r="AE10" s="156">
        <v>66250</v>
      </c>
      <c r="AF10" s="156">
        <v>70500</v>
      </c>
      <c r="AG10" s="156">
        <v>9999</v>
      </c>
      <c r="AH10" s="156" t="s">
        <v>16</v>
      </c>
      <c r="AI10" s="156" t="s">
        <v>1047</v>
      </c>
      <c r="AJ10" s="156">
        <v>0</v>
      </c>
    </row>
    <row r="11" spans="1:36" x14ac:dyDescent="0.25">
      <c r="A11" s="156" t="s">
        <v>17</v>
      </c>
      <c r="B11" s="156" t="s">
        <v>1051</v>
      </c>
      <c r="C11" s="156" t="s">
        <v>1268</v>
      </c>
      <c r="D11" s="156">
        <v>47</v>
      </c>
      <c r="E11" s="156">
        <v>19</v>
      </c>
      <c r="F11" s="156" t="s">
        <v>1063</v>
      </c>
      <c r="G11" s="156" t="s">
        <v>1062</v>
      </c>
      <c r="H11" s="226">
        <v>77800</v>
      </c>
      <c r="I11" s="156">
        <v>25000</v>
      </c>
      <c r="J11" s="156">
        <v>28550</v>
      </c>
      <c r="K11" s="156">
        <v>32100</v>
      </c>
      <c r="L11" s="156">
        <v>35650</v>
      </c>
      <c r="M11" s="156">
        <v>38550</v>
      </c>
      <c r="N11" s="156">
        <v>41400</v>
      </c>
      <c r="O11" s="156">
        <v>44250</v>
      </c>
      <c r="P11" s="156">
        <v>47100</v>
      </c>
      <c r="Q11" s="156">
        <v>15000</v>
      </c>
      <c r="R11" s="156">
        <v>19720</v>
      </c>
      <c r="S11" s="156">
        <v>24860</v>
      </c>
      <c r="T11" s="156">
        <v>30000</v>
      </c>
      <c r="U11" s="156">
        <v>35140</v>
      </c>
      <c r="V11" s="156">
        <v>40280</v>
      </c>
      <c r="W11" s="156">
        <v>44250</v>
      </c>
      <c r="X11" s="156">
        <v>47100</v>
      </c>
      <c r="Y11" s="156">
        <v>39950</v>
      </c>
      <c r="Z11" s="156">
        <v>45650</v>
      </c>
      <c r="AA11" s="156">
        <v>51350</v>
      </c>
      <c r="AB11" s="156">
        <v>57050</v>
      </c>
      <c r="AC11" s="156">
        <v>61650</v>
      </c>
      <c r="AD11" s="156">
        <v>66200</v>
      </c>
      <c r="AE11" s="156">
        <v>70750</v>
      </c>
      <c r="AF11" s="156">
        <v>75350</v>
      </c>
      <c r="AG11" s="156">
        <v>3660</v>
      </c>
      <c r="AH11" s="156" t="s">
        <v>17</v>
      </c>
      <c r="AI11" s="156" t="s">
        <v>1047</v>
      </c>
      <c r="AJ11" s="156">
        <v>1</v>
      </c>
    </row>
    <row r="12" spans="1:36" x14ac:dyDescent="0.25">
      <c r="A12" s="156" t="s">
        <v>18</v>
      </c>
      <c r="B12" s="156" t="s">
        <v>1051</v>
      </c>
      <c r="C12" s="156" t="s">
        <v>1267</v>
      </c>
      <c r="D12" s="156">
        <v>47</v>
      </c>
      <c r="E12" s="156">
        <v>21</v>
      </c>
      <c r="F12" s="156" t="s">
        <v>1049</v>
      </c>
      <c r="G12" s="156" t="s">
        <v>1048</v>
      </c>
      <c r="H12" s="226">
        <v>102500</v>
      </c>
      <c r="I12" s="156">
        <v>34950</v>
      </c>
      <c r="J12" s="156">
        <v>39950</v>
      </c>
      <c r="K12" s="156">
        <v>44950</v>
      </c>
      <c r="L12" s="156">
        <v>49900</v>
      </c>
      <c r="M12" s="156">
        <v>53900</v>
      </c>
      <c r="N12" s="156">
        <v>57900</v>
      </c>
      <c r="O12" s="156">
        <v>61900</v>
      </c>
      <c r="P12" s="156">
        <v>65900</v>
      </c>
      <c r="Q12" s="156">
        <v>21000</v>
      </c>
      <c r="R12" s="156">
        <v>24000</v>
      </c>
      <c r="S12" s="156">
        <v>27000</v>
      </c>
      <c r="T12" s="156">
        <v>30000</v>
      </c>
      <c r="U12" s="156">
        <v>35140</v>
      </c>
      <c r="V12" s="156">
        <v>40280</v>
      </c>
      <c r="W12" s="156">
        <v>45420</v>
      </c>
      <c r="X12" s="156">
        <v>50560</v>
      </c>
      <c r="Y12" s="156">
        <v>55900</v>
      </c>
      <c r="Z12" s="156">
        <v>63900</v>
      </c>
      <c r="AA12" s="156">
        <v>71900</v>
      </c>
      <c r="AB12" s="156">
        <v>79850</v>
      </c>
      <c r="AC12" s="156">
        <v>86250</v>
      </c>
      <c r="AD12" s="156">
        <v>92650</v>
      </c>
      <c r="AE12" s="156">
        <v>99050</v>
      </c>
      <c r="AF12" s="156">
        <v>105450</v>
      </c>
      <c r="AG12" s="156">
        <v>5360</v>
      </c>
      <c r="AH12" s="156" t="s">
        <v>18</v>
      </c>
      <c r="AI12" s="156" t="s">
        <v>1047</v>
      </c>
      <c r="AJ12" s="156">
        <v>1</v>
      </c>
    </row>
    <row r="13" spans="1:36" x14ac:dyDescent="0.25">
      <c r="A13" s="156" t="s">
        <v>19</v>
      </c>
      <c r="B13" s="156" t="s">
        <v>1051</v>
      </c>
      <c r="C13" s="156" t="s">
        <v>1266</v>
      </c>
      <c r="D13" s="156">
        <v>47</v>
      </c>
      <c r="E13" s="156">
        <v>23</v>
      </c>
      <c r="F13" s="156" t="s">
        <v>1154</v>
      </c>
      <c r="G13" s="156" t="s">
        <v>1153</v>
      </c>
      <c r="H13" s="226">
        <v>73500</v>
      </c>
      <c r="I13" s="156">
        <v>24000</v>
      </c>
      <c r="J13" s="156">
        <v>27400</v>
      </c>
      <c r="K13" s="156">
        <v>30850</v>
      </c>
      <c r="L13" s="156">
        <v>34250</v>
      </c>
      <c r="M13" s="156">
        <v>37000</v>
      </c>
      <c r="N13" s="156">
        <v>39750</v>
      </c>
      <c r="O13" s="156">
        <v>42500</v>
      </c>
      <c r="P13" s="156">
        <v>45250</v>
      </c>
      <c r="Q13" s="156">
        <v>14580</v>
      </c>
      <c r="R13" s="156">
        <v>19720</v>
      </c>
      <c r="S13" s="156">
        <v>24860</v>
      </c>
      <c r="T13" s="156">
        <v>30000</v>
      </c>
      <c r="U13" s="156">
        <v>35140</v>
      </c>
      <c r="V13" s="156">
        <v>39750</v>
      </c>
      <c r="W13" s="156">
        <v>42500</v>
      </c>
      <c r="X13" s="156">
        <v>45250</v>
      </c>
      <c r="Y13" s="156">
        <v>38400</v>
      </c>
      <c r="Z13" s="156">
        <v>43850</v>
      </c>
      <c r="AA13" s="156">
        <v>49350</v>
      </c>
      <c r="AB13" s="156">
        <v>54800</v>
      </c>
      <c r="AC13" s="156">
        <v>59200</v>
      </c>
      <c r="AD13" s="156">
        <v>63600</v>
      </c>
      <c r="AE13" s="156">
        <v>68000</v>
      </c>
      <c r="AF13" s="156">
        <v>72350</v>
      </c>
      <c r="AG13" s="156">
        <v>3580</v>
      </c>
      <c r="AH13" s="156" t="s">
        <v>19</v>
      </c>
      <c r="AI13" s="156" t="s">
        <v>1047</v>
      </c>
      <c r="AJ13" s="156">
        <v>1</v>
      </c>
    </row>
    <row r="14" spans="1:36" x14ac:dyDescent="0.25">
      <c r="A14" s="156" t="s">
        <v>20</v>
      </c>
      <c r="B14" s="156" t="s">
        <v>1051</v>
      </c>
      <c r="C14" s="156" t="s">
        <v>1265</v>
      </c>
      <c r="D14" s="156">
        <v>47</v>
      </c>
      <c r="E14" s="156">
        <v>25</v>
      </c>
      <c r="F14" s="156" t="s">
        <v>1264</v>
      </c>
      <c r="G14" s="156" t="s">
        <v>1263</v>
      </c>
      <c r="H14" s="226">
        <v>63200</v>
      </c>
      <c r="I14" s="156">
        <v>23400</v>
      </c>
      <c r="J14" s="156">
        <v>26750</v>
      </c>
      <c r="K14" s="156">
        <v>30100</v>
      </c>
      <c r="L14" s="156">
        <v>33400</v>
      </c>
      <c r="M14" s="156">
        <v>36100</v>
      </c>
      <c r="N14" s="156">
        <v>38750</v>
      </c>
      <c r="O14" s="156">
        <v>41450</v>
      </c>
      <c r="P14" s="156">
        <v>44100</v>
      </c>
      <c r="Q14" s="156">
        <v>14580</v>
      </c>
      <c r="R14" s="156">
        <v>19720</v>
      </c>
      <c r="S14" s="156">
        <v>24860</v>
      </c>
      <c r="T14" s="156">
        <v>30000</v>
      </c>
      <c r="U14" s="156">
        <v>35140</v>
      </c>
      <c r="V14" s="156">
        <v>38750</v>
      </c>
      <c r="W14" s="156">
        <v>41450</v>
      </c>
      <c r="X14" s="156">
        <v>44100</v>
      </c>
      <c r="Y14" s="156">
        <v>37400</v>
      </c>
      <c r="Z14" s="156">
        <v>42750</v>
      </c>
      <c r="AA14" s="156">
        <v>48100</v>
      </c>
      <c r="AB14" s="156">
        <v>53400</v>
      </c>
      <c r="AC14" s="156">
        <v>57700</v>
      </c>
      <c r="AD14" s="156">
        <v>61950</v>
      </c>
      <c r="AE14" s="156">
        <v>66250</v>
      </c>
      <c r="AF14" s="156">
        <v>70500</v>
      </c>
      <c r="AG14" s="156">
        <v>9999</v>
      </c>
      <c r="AH14" s="156" t="s">
        <v>20</v>
      </c>
      <c r="AI14" s="156" t="s">
        <v>1047</v>
      </c>
      <c r="AJ14" s="156">
        <v>0</v>
      </c>
    </row>
    <row r="15" spans="1:36" x14ac:dyDescent="0.25">
      <c r="A15" s="156" t="s">
        <v>21</v>
      </c>
      <c r="B15" s="156" t="s">
        <v>1051</v>
      </c>
      <c r="C15" s="156" t="s">
        <v>1262</v>
      </c>
      <c r="D15" s="156">
        <v>47</v>
      </c>
      <c r="E15" s="156">
        <v>27</v>
      </c>
      <c r="F15" s="156" t="s">
        <v>1261</v>
      </c>
      <c r="G15" s="156" t="s">
        <v>1260</v>
      </c>
      <c r="H15" s="226">
        <v>59600</v>
      </c>
      <c r="I15" s="156">
        <v>23400</v>
      </c>
      <c r="J15" s="156">
        <v>26750</v>
      </c>
      <c r="K15" s="156">
        <v>30100</v>
      </c>
      <c r="L15" s="156">
        <v>33400</v>
      </c>
      <c r="M15" s="156">
        <v>36100</v>
      </c>
      <c r="N15" s="156">
        <v>38750</v>
      </c>
      <c r="O15" s="156">
        <v>41450</v>
      </c>
      <c r="P15" s="156">
        <v>44100</v>
      </c>
      <c r="Q15" s="156">
        <v>14580</v>
      </c>
      <c r="R15" s="156">
        <v>19720</v>
      </c>
      <c r="S15" s="156">
        <v>24860</v>
      </c>
      <c r="T15" s="156">
        <v>30000</v>
      </c>
      <c r="U15" s="156">
        <v>35140</v>
      </c>
      <c r="V15" s="156">
        <v>38750</v>
      </c>
      <c r="W15" s="156">
        <v>41450</v>
      </c>
      <c r="X15" s="156">
        <v>44100</v>
      </c>
      <c r="Y15" s="156">
        <v>37400</v>
      </c>
      <c r="Z15" s="156">
        <v>42750</v>
      </c>
      <c r="AA15" s="156">
        <v>48100</v>
      </c>
      <c r="AB15" s="156">
        <v>53400</v>
      </c>
      <c r="AC15" s="156">
        <v>57700</v>
      </c>
      <c r="AD15" s="156">
        <v>61950</v>
      </c>
      <c r="AE15" s="156">
        <v>66250</v>
      </c>
      <c r="AF15" s="156">
        <v>70500</v>
      </c>
      <c r="AG15" s="156">
        <v>9999</v>
      </c>
      <c r="AH15" s="156" t="s">
        <v>21</v>
      </c>
      <c r="AI15" s="156" t="s">
        <v>1047</v>
      </c>
      <c r="AJ15" s="156">
        <v>0</v>
      </c>
    </row>
    <row r="16" spans="1:36" x14ac:dyDescent="0.25">
      <c r="A16" s="156" t="s">
        <v>22</v>
      </c>
      <c r="B16" s="156" t="s">
        <v>1051</v>
      </c>
      <c r="C16" s="156" t="s">
        <v>1259</v>
      </c>
      <c r="D16" s="156">
        <v>47</v>
      </c>
      <c r="E16" s="156">
        <v>29</v>
      </c>
      <c r="F16" s="156" t="s">
        <v>1258</v>
      </c>
      <c r="G16" s="156" t="s">
        <v>1257</v>
      </c>
      <c r="H16" s="226">
        <v>53600</v>
      </c>
      <c r="I16" s="156">
        <v>23400</v>
      </c>
      <c r="J16" s="156">
        <v>26750</v>
      </c>
      <c r="K16" s="156">
        <v>30100</v>
      </c>
      <c r="L16" s="156">
        <v>33400</v>
      </c>
      <c r="M16" s="156">
        <v>36100</v>
      </c>
      <c r="N16" s="156">
        <v>38750</v>
      </c>
      <c r="O16" s="156">
        <v>41450</v>
      </c>
      <c r="P16" s="156">
        <v>44100</v>
      </c>
      <c r="Q16" s="156">
        <v>14580</v>
      </c>
      <c r="R16" s="156">
        <v>19720</v>
      </c>
      <c r="S16" s="156">
        <v>24860</v>
      </c>
      <c r="T16" s="156">
        <v>30000</v>
      </c>
      <c r="U16" s="156">
        <v>35140</v>
      </c>
      <c r="V16" s="156">
        <v>38750</v>
      </c>
      <c r="W16" s="156">
        <v>41450</v>
      </c>
      <c r="X16" s="156">
        <v>44100</v>
      </c>
      <c r="Y16" s="156">
        <v>37400</v>
      </c>
      <c r="Z16" s="156">
        <v>42750</v>
      </c>
      <c r="AA16" s="156">
        <v>48100</v>
      </c>
      <c r="AB16" s="156">
        <v>53400</v>
      </c>
      <c r="AC16" s="156">
        <v>57700</v>
      </c>
      <c r="AD16" s="156">
        <v>61950</v>
      </c>
      <c r="AE16" s="156">
        <v>66250</v>
      </c>
      <c r="AF16" s="156">
        <v>70500</v>
      </c>
      <c r="AG16" s="156">
        <v>9999</v>
      </c>
      <c r="AH16" s="156" t="s">
        <v>22</v>
      </c>
      <c r="AI16" s="156" t="s">
        <v>1047</v>
      </c>
      <c r="AJ16" s="156">
        <v>0</v>
      </c>
    </row>
    <row r="17" spans="1:36" x14ac:dyDescent="0.25">
      <c r="A17" s="156" t="s">
        <v>23</v>
      </c>
      <c r="B17" s="156" t="s">
        <v>1051</v>
      </c>
      <c r="C17" s="156" t="s">
        <v>1256</v>
      </c>
      <c r="D17" s="156">
        <v>47</v>
      </c>
      <c r="E17" s="156">
        <v>31</v>
      </c>
      <c r="F17" s="156" t="s">
        <v>1255</v>
      </c>
      <c r="G17" s="156" t="s">
        <v>1254</v>
      </c>
      <c r="H17" s="226">
        <v>72500</v>
      </c>
      <c r="I17" s="156">
        <v>25400</v>
      </c>
      <c r="J17" s="156">
        <v>29000</v>
      </c>
      <c r="K17" s="156">
        <v>32650</v>
      </c>
      <c r="L17" s="156">
        <v>36250</v>
      </c>
      <c r="M17" s="156">
        <v>39150</v>
      </c>
      <c r="N17" s="156">
        <v>42050</v>
      </c>
      <c r="O17" s="156">
        <v>44950</v>
      </c>
      <c r="P17" s="156">
        <v>47850</v>
      </c>
      <c r="Q17" s="156">
        <v>15250</v>
      </c>
      <c r="R17" s="156">
        <v>19720</v>
      </c>
      <c r="S17" s="156">
        <v>24860</v>
      </c>
      <c r="T17" s="156">
        <v>30000</v>
      </c>
      <c r="U17" s="156">
        <v>35140</v>
      </c>
      <c r="V17" s="156">
        <v>40280</v>
      </c>
      <c r="W17" s="156">
        <v>44950</v>
      </c>
      <c r="X17" s="156">
        <v>47850</v>
      </c>
      <c r="Y17" s="156">
        <v>40600</v>
      </c>
      <c r="Z17" s="156">
        <v>46400</v>
      </c>
      <c r="AA17" s="156">
        <v>52200</v>
      </c>
      <c r="AB17" s="156">
        <v>58000</v>
      </c>
      <c r="AC17" s="156">
        <v>62650</v>
      </c>
      <c r="AD17" s="156">
        <v>67300</v>
      </c>
      <c r="AE17" s="156">
        <v>71950</v>
      </c>
      <c r="AF17" s="156">
        <v>76600</v>
      </c>
      <c r="AG17" s="156">
        <v>9999</v>
      </c>
      <c r="AH17" s="156" t="s">
        <v>23</v>
      </c>
      <c r="AI17" s="156" t="s">
        <v>1047</v>
      </c>
      <c r="AJ17" s="156">
        <v>0</v>
      </c>
    </row>
    <row r="18" spans="1:36" x14ac:dyDescent="0.25">
      <c r="A18" s="156" t="s">
        <v>24</v>
      </c>
      <c r="B18" s="156" t="s">
        <v>1051</v>
      </c>
      <c r="C18" s="156" t="s">
        <v>1253</v>
      </c>
      <c r="D18" s="156">
        <v>47</v>
      </c>
      <c r="E18" s="156">
        <v>33</v>
      </c>
      <c r="F18" s="156" t="s">
        <v>1252</v>
      </c>
      <c r="G18" s="156" t="s">
        <v>1251</v>
      </c>
      <c r="H18" s="226">
        <v>68700</v>
      </c>
      <c r="I18" s="156">
        <v>23400</v>
      </c>
      <c r="J18" s="156">
        <v>26750</v>
      </c>
      <c r="K18" s="156">
        <v>30100</v>
      </c>
      <c r="L18" s="156">
        <v>33400</v>
      </c>
      <c r="M18" s="156">
        <v>36100</v>
      </c>
      <c r="N18" s="156">
        <v>38750</v>
      </c>
      <c r="O18" s="156">
        <v>41450</v>
      </c>
      <c r="P18" s="156">
        <v>44100</v>
      </c>
      <c r="Q18" s="156">
        <v>14580</v>
      </c>
      <c r="R18" s="156">
        <v>19720</v>
      </c>
      <c r="S18" s="156">
        <v>24860</v>
      </c>
      <c r="T18" s="156">
        <v>30000</v>
      </c>
      <c r="U18" s="156">
        <v>35140</v>
      </c>
      <c r="V18" s="156">
        <v>38750</v>
      </c>
      <c r="W18" s="156">
        <v>41450</v>
      </c>
      <c r="X18" s="156">
        <v>44100</v>
      </c>
      <c r="Y18" s="156">
        <v>37400</v>
      </c>
      <c r="Z18" s="156">
        <v>42750</v>
      </c>
      <c r="AA18" s="156">
        <v>48100</v>
      </c>
      <c r="AB18" s="156">
        <v>53400</v>
      </c>
      <c r="AC18" s="156">
        <v>57700</v>
      </c>
      <c r="AD18" s="156">
        <v>61950</v>
      </c>
      <c r="AE18" s="156">
        <v>66250</v>
      </c>
      <c r="AF18" s="156">
        <v>70500</v>
      </c>
      <c r="AG18" s="156">
        <v>9999</v>
      </c>
      <c r="AH18" s="156" t="s">
        <v>24</v>
      </c>
      <c r="AI18" s="156" t="s">
        <v>1047</v>
      </c>
      <c r="AJ18" s="156">
        <v>1</v>
      </c>
    </row>
    <row r="19" spans="1:36" x14ac:dyDescent="0.25">
      <c r="A19" s="156" t="s">
        <v>25</v>
      </c>
      <c r="B19" s="156" t="s">
        <v>1051</v>
      </c>
      <c r="C19" s="156" t="s">
        <v>1250</v>
      </c>
      <c r="D19" s="156">
        <v>47</v>
      </c>
      <c r="E19" s="156">
        <v>35</v>
      </c>
      <c r="F19" s="156" t="s">
        <v>1249</v>
      </c>
      <c r="G19" s="156" t="s">
        <v>1248</v>
      </c>
      <c r="H19" s="226">
        <v>69600</v>
      </c>
      <c r="I19" s="156">
        <v>23400</v>
      </c>
      <c r="J19" s="156">
        <v>26750</v>
      </c>
      <c r="K19" s="156">
        <v>30100</v>
      </c>
      <c r="L19" s="156">
        <v>33400</v>
      </c>
      <c r="M19" s="156">
        <v>36100</v>
      </c>
      <c r="N19" s="156">
        <v>38750</v>
      </c>
      <c r="O19" s="156">
        <v>41450</v>
      </c>
      <c r="P19" s="156">
        <v>44100</v>
      </c>
      <c r="Q19" s="156">
        <v>14580</v>
      </c>
      <c r="R19" s="156">
        <v>19720</v>
      </c>
      <c r="S19" s="156">
        <v>24860</v>
      </c>
      <c r="T19" s="156">
        <v>30000</v>
      </c>
      <c r="U19" s="156">
        <v>35140</v>
      </c>
      <c r="V19" s="156">
        <v>38750</v>
      </c>
      <c r="W19" s="156">
        <v>41450</v>
      </c>
      <c r="X19" s="156">
        <v>44100</v>
      </c>
      <c r="Y19" s="156">
        <v>37400</v>
      </c>
      <c r="Z19" s="156">
        <v>42750</v>
      </c>
      <c r="AA19" s="156">
        <v>48100</v>
      </c>
      <c r="AB19" s="156">
        <v>53400</v>
      </c>
      <c r="AC19" s="156">
        <v>57700</v>
      </c>
      <c r="AD19" s="156">
        <v>61950</v>
      </c>
      <c r="AE19" s="156">
        <v>66250</v>
      </c>
      <c r="AF19" s="156">
        <v>70500</v>
      </c>
      <c r="AG19" s="156">
        <v>9999</v>
      </c>
      <c r="AH19" s="156" t="s">
        <v>25</v>
      </c>
      <c r="AI19" s="156" t="s">
        <v>1047</v>
      </c>
      <c r="AJ19" s="156">
        <v>0</v>
      </c>
    </row>
    <row r="20" spans="1:36" x14ac:dyDescent="0.25">
      <c r="A20" s="156" t="s">
        <v>26</v>
      </c>
      <c r="B20" s="156" t="s">
        <v>1051</v>
      </c>
      <c r="C20" s="156" t="s">
        <v>1247</v>
      </c>
      <c r="D20" s="156">
        <v>47</v>
      </c>
      <c r="E20" s="156">
        <v>37</v>
      </c>
      <c r="F20" s="156" t="s">
        <v>1049</v>
      </c>
      <c r="G20" s="156" t="s">
        <v>1048</v>
      </c>
      <c r="H20" s="226">
        <v>102500</v>
      </c>
      <c r="I20" s="156">
        <v>34950</v>
      </c>
      <c r="J20" s="156">
        <v>39950</v>
      </c>
      <c r="K20" s="156">
        <v>44950</v>
      </c>
      <c r="L20" s="156">
        <v>49900</v>
      </c>
      <c r="M20" s="156">
        <v>53900</v>
      </c>
      <c r="N20" s="156">
        <v>57900</v>
      </c>
      <c r="O20" s="156">
        <v>61900</v>
      </c>
      <c r="P20" s="156">
        <v>65900</v>
      </c>
      <c r="Q20" s="156">
        <v>21000</v>
      </c>
      <c r="R20" s="156">
        <v>24000</v>
      </c>
      <c r="S20" s="156">
        <v>27000</v>
      </c>
      <c r="T20" s="156">
        <v>30000</v>
      </c>
      <c r="U20" s="156">
        <v>35140</v>
      </c>
      <c r="V20" s="156">
        <v>40280</v>
      </c>
      <c r="W20" s="156">
        <v>45420</v>
      </c>
      <c r="X20" s="156">
        <v>50560</v>
      </c>
      <c r="Y20" s="156">
        <v>55900</v>
      </c>
      <c r="Z20" s="156">
        <v>63900</v>
      </c>
      <c r="AA20" s="156">
        <v>71900</v>
      </c>
      <c r="AB20" s="156">
        <v>79850</v>
      </c>
      <c r="AC20" s="156">
        <v>86250</v>
      </c>
      <c r="AD20" s="156">
        <v>92650</v>
      </c>
      <c r="AE20" s="156">
        <v>99050</v>
      </c>
      <c r="AF20" s="156">
        <v>105450</v>
      </c>
      <c r="AG20" s="156">
        <v>5360</v>
      </c>
      <c r="AH20" s="156" t="s">
        <v>26</v>
      </c>
      <c r="AI20" s="156" t="s">
        <v>1047</v>
      </c>
      <c r="AJ20" s="156">
        <v>1</v>
      </c>
    </row>
    <row r="21" spans="1:36" x14ac:dyDescent="0.25">
      <c r="A21" s="156" t="s">
        <v>27</v>
      </c>
      <c r="B21" s="156" t="s">
        <v>1051</v>
      </c>
      <c r="C21" s="156" t="s">
        <v>1246</v>
      </c>
      <c r="D21" s="156">
        <v>47</v>
      </c>
      <c r="E21" s="156">
        <v>39</v>
      </c>
      <c r="F21" s="156" t="s">
        <v>1245</v>
      </c>
      <c r="G21" s="156" t="s">
        <v>1244</v>
      </c>
      <c r="H21" s="226">
        <v>64800</v>
      </c>
      <c r="I21" s="156">
        <v>23400</v>
      </c>
      <c r="J21" s="156">
        <v>26750</v>
      </c>
      <c r="K21" s="156">
        <v>30100</v>
      </c>
      <c r="L21" s="156">
        <v>33400</v>
      </c>
      <c r="M21" s="156">
        <v>36100</v>
      </c>
      <c r="N21" s="156">
        <v>38750</v>
      </c>
      <c r="O21" s="156">
        <v>41450</v>
      </c>
      <c r="P21" s="156">
        <v>44100</v>
      </c>
      <c r="Q21" s="156">
        <v>14580</v>
      </c>
      <c r="R21" s="156">
        <v>19720</v>
      </c>
      <c r="S21" s="156">
        <v>24860</v>
      </c>
      <c r="T21" s="156">
        <v>30000</v>
      </c>
      <c r="U21" s="156">
        <v>35140</v>
      </c>
      <c r="V21" s="156">
        <v>38750</v>
      </c>
      <c r="W21" s="156">
        <v>41450</v>
      </c>
      <c r="X21" s="156">
        <v>44100</v>
      </c>
      <c r="Y21" s="156">
        <v>37400</v>
      </c>
      <c r="Z21" s="156">
        <v>42750</v>
      </c>
      <c r="AA21" s="156">
        <v>48100</v>
      </c>
      <c r="AB21" s="156">
        <v>53400</v>
      </c>
      <c r="AC21" s="156">
        <v>57700</v>
      </c>
      <c r="AD21" s="156">
        <v>61950</v>
      </c>
      <c r="AE21" s="156">
        <v>66250</v>
      </c>
      <c r="AF21" s="156">
        <v>70500</v>
      </c>
      <c r="AG21" s="156">
        <v>9999</v>
      </c>
      <c r="AH21" s="156" t="s">
        <v>27</v>
      </c>
      <c r="AI21" s="156" t="s">
        <v>1047</v>
      </c>
      <c r="AJ21" s="156">
        <v>0</v>
      </c>
    </row>
    <row r="22" spans="1:36" x14ac:dyDescent="0.25">
      <c r="A22" s="156" t="s">
        <v>28</v>
      </c>
      <c r="B22" s="156" t="s">
        <v>1051</v>
      </c>
      <c r="C22" s="156" t="s">
        <v>1243</v>
      </c>
      <c r="D22" s="156">
        <v>47</v>
      </c>
      <c r="E22" s="156">
        <v>41</v>
      </c>
      <c r="F22" s="156" t="s">
        <v>1242</v>
      </c>
      <c r="G22" s="156" t="s">
        <v>1241</v>
      </c>
      <c r="H22" s="226">
        <v>65000</v>
      </c>
      <c r="I22" s="156">
        <v>23400</v>
      </c>
      <c r="J22" s="156">
        <v>26750</v>
      </c>
      <c r="K22" s="156">
        <v>30100</v>
      </c>
      <c r="L22" s="156">
        <v>33400</v>
      </c>
      <c r="M22" s="156">
        <v>36100</v>
      </c>
      <c r="N22" s="156">
        <v>38750</v>
      </c>
      <c r="O22" s="156">
        <v>41450</v>
      </c>
      <c r="P22" s="156">
        <v>44100</v>
      </c>
      <c r="Q22" s="156">
        <v>14580</v>
      </c>
      <c r="R22" s="156">
        <v>19720</v>
      </c>
      <c r="S22" s="156">
        <v>24860</v>
      </c>
      <c r="T22" s="156">
        <v>30000</v>
      </c>
      <c r="U22" s="156">
        <v>35140</v>
      </c>
      <c r="V22" s="156">
        <v>38750</v>
      </c>
      <c r="W22" s="156">
        <v>41450</v>
      </c>
      <c r="X22" s="156">
        <v>44100</v>
      </c>
      <c r="Y22" s="156">
        <v>37400</v>
      </c>
      <c r="Z22" s="156">
        <v>42750</v>
      </c>
      <c r="AA22" s="156">
        <v>48100</v>
      </c>
      <c r="AB22" s="156">
        <v>53400</v>
      </c>
      <c r="AC22" s="156">
        <v>57700</v>
      </c>
      <c r="AD22" s="156">
        <v>61950</v>
      </c>
      <c r="AE22" s="156">
        <v>66250</v>
      </c>
      <c r="AF22" s="156">
        <v>70500</v>
      </c>
      <c r="AG22" s="156">
        <v>9999</v>
      </c>
      <c r="AH22" s="156" t="s">
        <v>28</v>
      </c>
      <c r="AI22" s="156" t="s">
        <v>1047</v>
      </c>
      <c r="AJ22" s="156">
        <v>0</v>
      </c>
    </row>
    <row r="23" spans="1:36" x14ac:dyDescent="0.25">
      <c r="A23" s="156" t="s">
        <v>29</v>
      </c>
      <c r="B23" s="156" t="s">
        <v>1051</v>
      </c>
      <c r="C23" s="156" t="s">
        <v>1240</v>
      </c>
      <c r="D23" s="156">
        <v>47</v>
      </c>
      <c r="E23" s="156">
        <v>43</v>
      </c>
      <c r="F23" s="156" t="s">
        <v>1049</v>
      </c>
      <c r="G23" s="156" t="s">
        <v>1048</v>
      </c>
      <c r="H23" s="226">
        <v>102500</v>
      </c>
      <c r="I23" s="156">
        <v>34950</v>
      </c>
      <c r="J23" s="156">
        <v>39950</v>
      </c>
      <c r="K23" s="156">
        <v>44950</v>
      </c>
      <c r="L23" s="156">
        <v>49900</v>
      </c>
      <c r="M23" s="156">
        <v>53900</v>
      </c>
      <c r="N23" s="156">
        <v>57900</v>
      </c>
      <c r="O23" s="156">
        <v>61900</v>
      </c>
      <c r="P23" s="156">
        <v>65900</v>
      </c>
      <c r="Q23" s="156">
        <v>21000</v>
      </c>
      <c r="R23" s="156">
        <v>24000</v>
      </c>
      <c r="S23" s="156">
        <v>27000</v>
      </c>
      <c r="T23" s="156">
        <v>30000</v>
      </c>
      <c r="U23" s="156">
        <v>35140</v>
      </c>
      <c r="V23" s="156">
        <v>40280</v>
      </c>
      <c r="W23" s="156">
        <v>45420</v>
      </c>
      <c r="X23" s="156">
        <v>50560</v>
      </c>
      <c r="Y23" s="156">
        <v>55900</v>
      </c>
      <c r="Z23" s="156">
        <v>63900</v>
      </c>
      <c r="AA23" s="156">
        <v>71900</v>
      </c>
      <c r="AB23" s="156">
        <v>79850</v>
      </c>
      <c r="AC23" s="156">
        <v>86250</v>
      </c>
      <c r="AD23" s="156">
        <v>92650</v>
      </c>
      <c r="AE23" s="156">
        <v>99050</v>
      </c>
      <c r="AF23" s="156">
        <v>105450</v>
      </c>
      <c r="AG23" s="156">
        <v>5360</v>
      </c>
      <c r="AH23" s="156" t="s">
        <v>29</v>
      </c>
      <c r="AI23" s="156" t="s">
        <v>1047</v>
      </c>
      <c r="AJ23" s="156">
        <v>1</v>
      </c>
    </row>
    <row r="24" spans="1:36" x14ac:dyDescent="0.25">
      <c r="A24" s="156" t="s">
        <v>30</v>
      </c>
      <c r="B24" s="156" t="s">
        <v>1051</v>
      </c>
      <c r="C24" s="156" t="s">
        <v>1239</v>
      </c>
      <c r="D24" s="156">
        <v>47</v>
      </c>
      <c r="E24" s="156">
        <v>45</v>
      </c>
      <c r="F24" s="156" t="s">
        <v>1238</v>
      </c>
      <c r="G24" s="156" t="s">
        <v>1237</v>
      </c>
      <c r="H24" s="226">
        <v>68600</v>
      </c>
      <c r="I24" s="156">
        <v>23400</v>
      </c>
      <c r="J24" s="156">
        <v>26750</v>
      </c>
      <c r="K24" s="156">
        <v>30100</v>
      </c>
      <c r="L24" s="156">
        <v>33400</v>
      </c>
      <c r="M24" s="156">
        <v>36100</v>
      </c>
      <c r="N24" s="156">
        <v>38750</v>
      </c>
      <c r="O24" s="156">
        <v>41450</v>
      </c>
      <c r="P24" s="156">
        <v>44100</v>
      </c>
      <c r="Q24" s="156">
        <v>14580</v>
      </c>
      <c r="R24" s="156">
        <v>19720</v>
      </c>
      <c r="S24" s="156">
        <v>24860</v>
      </c>
      <c r="T24" s="156">
        <v>30000</v>
      </c>
      <c r="U24" s="156">
        <v>35140</v>
      </c>
      <c r="V24" s="156">
        <v>38750</v>
      </c>
      <c r="W24" s="156">
        <v>41450</v>
      </c>
      <c r="X24" s="156">
        <v>44100</v>
      </c>
      <c r="Y24" s="156">
        <v>37400</v>
      </c>
      <c r="Z24" s="156">
        <v>42750</v>
      </c>
      <c r="AA24" s="156">
        <v>48100</v>
      </c>
      <c r="AB24" s="156">
        <v>53400</v>
      </c>
      <c r="AC24" s="156">
        <v>57700</v>
      </c>
      <c r="AD24" s="156">
        <v>61950</v>
      </c>
      <c r="AE24" s="156">
        <v>66250</v>
      </c>
      <c r="AF24" s="156">
        <v>70500</v>
      </c>
      <c r="AG24" s="156">
        <v>9999</v>
      </c>
      <c r="AH24" s="156" t="s">
        <v>30</v>
      </c>
      <c r="AI24" s="156" t="s">
        <v>1047</v>
      </c>
      <c r="AJ24" s="156">
        <v>0</v>
      </c>
    </row>
    <row r="25" spans="1:36" x14ac:dyDescent="0.25">
      <c r="A25" s="156" t="s">
        <v>31</v>
      </c>
      <c r="B25" s="156" t="s">
        <v>1051</v>
      </c>
      <c r="C25" s="156" t="s">
        <v>1236</v>
      </c>
      <c r="D25" s="156">
        <v>47</v>
      </c>
      <c r="E25" s="156">
        <v>47</v>
      </c>
      <c r="F25" s="156" t="s">
        <v>1077</v>
      </c>
      <c r="G25" s="156" t="s">
        <v>1076</v>
      </c>
      <c r="H25" s="226">
        <v>81000</v>
      </c>
      <c r="I25" s="156">
        <v>28350</v>
      </c>
      <c r="J25" s="156">
        <v>32400</v>
      </c>
      <c r="K25" s="156">
        <v>36450</v>
      </c>
      <c r="L25" s="156">
        <v>40500</v>
      </c>
      <c r="M25" s="156">
        <v>43750</v>
      </c>
      <c r="N25" s="156">
        <v>47000</v>
      </c>
      <c r="O25" s="156">
        <v>50250</v>
      </c>
      <c r="P25" s="156">
        <v>53500</v>
      </c>
      <c r="Q25" s="156">
        <v>17050</v>
      </c>
      <c r="R25" s="156">
        <v>19720</v>
      </c>
      <c r="S25" s="156">
        <v>24860</v>
      </c>
      <c r="T25" s="156">
        <v>30000</v>
      </c>
      <c r="U25" s="156">
        <v>35140</v>
      </c>
      <c r="V25" s="156">
        <v>40280</v>
      </c>
      <c r="W25" s="156">
        <v>45420</v>
      </c>
      <c r="X25" s="156">
        <v>50560</v>
      </c>
      <c r="Y25" s="156">
        <v>45400</v>
      </c>
      <c r="Z25" s="156">
        <v>51850</v>
      </c>
      <c r="AA25" s="156">
        <v>58350</v>
      </c>
      <c r="AB25" s="156">
        <v>64800</v>
      </c>
      <c r="AC25" s="156">
        <v>70000</v>
      </c>
      <c r="AD25" s="156">
        <v>75200</v>
      </c>
      <c r="AE25" s="156">
        <v>80400</v>
      </c>
      <c r="AF25" s="156">
        <v>85550</v>
      </c>
      <c r="AG25" s="156">
        <v>4920</v>
      </c>
      <c r="AH25" s="156" t="s">
        <v>31</v>
      </c>
      <c r="AI25" s="156" t="s">
        <v>1047</v>
      </c>
      <c r="AJ25" s="156">
        <v>1</v>
      </c>
    </row>
    <row r="26" spans="1:36" x14ac:dyDescent="0.25">
      <c r="A26" s="156" t="s">
        <v>32</v>
      </c>
      <c r="B26" s="156" t="s">
        <v>1051</v>
      </c>
      <c r="C26" s="156" t="s">
        <v>1235</v>
      </c>
      <c r="D26" s="156">
        <v>47</v>
      </c>
      <c r="E26" s="156">
        <v>49</v>
      </c>
      <c r="F26" s="156" t="s">
        <v>1234</v>
      </c>
      <c r="G26" s="156" t="s">
        <v>1233</v>
      </c>
      <c r="H26" s="226">
        <v>56600</v>
      </c>
      <c r="I26" s="156">
        <v>23400</v>
      </c>
      <c r="J26" s="156">
        <v>26750</v>
      </c>
      <c r="K26" s="156">
        <v>30100</v>
      </c>
      <c r="L26" s="156">
        <v>33400</v>
      </c>
      <c r="M26" s="156">
        <v>36100</v>
      </c>
      <c r="N26" s="156">
        <v>38750</v>
      </c>
      <c r="O26" s="156">
        <v>41450</v>
      </c>
      <c r="P26" s="156">
        <v>44100</v>
      </c>
      <c r="Q26" s="156">
        <v>14580</v>
      </c>
      <c r="R26" s="156">
        <v>19720</v>
      </c>
      <c r="S26" s="156">
        <v>24860</v>
      </c>
      <c r="T26" s="156">
        <v>30000</v>
      </c>
      <c r="U26" s="156">
        <v>35140</v>
      </c>
      <c r="V26" s="156">
        <v>38750</v>
      </c>
      <c r="W26" s="156">
        <v>41450</v>
      </c>
      <c r="X26" s="156">
        <v>44100</v>
      </c>
      <c r="Y26" s="156">
        <v>37400</v>
      </c>
      <c r="Z26" s="156">
        <v>42750</v>
      </c>
      <c r="AA26" s="156">
        <v>48100</v>
      </c>
      <c r="AB26" s="156">
        <v>53400</v>
      </c>
      <c r="AC26" s="156">
        <v>57700</v>
      </c>
      <c r="AD26" s="156">
        <v>61950</v>
      </c>
      <c r="AE26" s="156">
        <v>66250</v>
      </c>
      <c r="AF26" s="156">
        <v>70500</v>
      </c>
      <c r="AG26" s="156">
        <v>9999</v>
      </c>
      <c r="AH26" s="156" t="s">
        <v>32</v>
      </c>
      <c r="AI26" s="156" t="s">
        <v>1047</v>
      </c>
      <c r="AJ26" s="156">
        <v>0</v>
      </c>
    </row>
    <row r="27" spans="1:36" x14ac:dyDescent="0.25">
      <c r="A27" s="156" t="s">
        <v>33</v>
      </c>
      <c r="B27" s="156" t="s">
        <v>1051</v>
      </c>
      <c r="C27" s="156" t="s">
        <v>1232</v>
      </c>
      <c r="D27" s="156">
        <v>47</v>
      </c>
      <c r="E27" s="156">
        <v>51</v>
      </c>
      <c r="F27" s="156" t="s">
        <v>1231</v>
      </c>
      <c r="G27" s="156" t="s">
        <v>1230</v>
      </c>
      <c r="H27" s="226">
        <v>72100</v>
      </c>
      <c r="I27" s="156">
        <v>24650</v>
      </c>
      <c r="J27" s="156">
        <v>28200</v>
      </c>
      <c r="K27" s="156">
        <v>31700</v>
      </c>
      <c r="L27" s="156">
        <v>35200</v>
      </c>
      <c r="M27" s="156">
        <v>38050</v>
      </c>
      <c r="N27" s="156">
        <v>40850</v>
      </c>
      <c r="O27" s="156">
        <v>43650</v>
      </c>
      <c r="P27" s="156">
        <v>46500</v>
      </c>
      <c r="Q27" s="156">
        <v>14800</v>
      </c>
      <c r="R27" s="156">
        <v>19720</v>
      </c>
      <c r="S27" s="156">
        <v>24860</v>
      </c>
      <c r="T27" s="156">
        <v>30000</v>
      </c>
      <c r="U27" s="156">
        <v>35140</v>
      </c>
      <c r="V27" s="156">
        <v>40280</v>
      </c>
      <c r="W27" s="156">
        <v>43650</v>
      </c>
      <c r="X27" s="156">
        <v>46500</v>
      </c>
      <c r="Y27" s="156">
        <v>39450</v>
      </c>
      <c r="Z27" s="156">
        <v>45050</v>
      </c>
      <c r="AA27" s="156">
        <v>50700</v>
      </c>
      <c r="AB27" s="156">
        <v>56300</v>
      </c>
      <c r="AC27" s="156">
        <v>60850</v>
      </c>
      <c r="AD27" s="156">
        <v>65350</v>
      </c>
      <c r="AE27" s="156">
        <v>69850</v>
      </c>
      <c r="AF27" s="156">
        <v>74350</v>
      </c>
      <c r="AG27" s="156">
        <v>9999</v>
      </c>
      <c r="AH27" s="156" t="s">
        <v>33</v>
      </c>
      <c r="AI27" s="156" t="s">
        <v>1047</v>
      </c>
      <c r="AJ27" s="156">
        <v>0</v>
      </c>
    </row>
    <row r="28" spans="1:36" x14ac:dyDescent="0.25">
      <c r="A28" s="156" t="s">
        <v>34</v>
      </c>
      <c r="B28" s="156" t="s">
        <v>1051</v>
      </c>
      <c r="C28" s="156" t="s">
        <v>1229</v>
      </c>
      <c r="D28" s="156">
        <v>47</v>
      </c>
      <c r="E28" s="156">
        <v>53</v>
      </c>
      <c r="F28" s="156" t="s">
        <v>1228</v>
      </c>
      <c r="G28" s="156" t="s">
        <v>1227</v>
      </c>
      <c r="H28" s="226">
        <v>69600</v>
      </c>
      <c r="I28" s="156">
        <v>23400</v>
      </c>
      <c r="J28" s="156">
        <v>26750</v>
      </c>
      <c r="K28" s="156">
        <v>30100</v>
      </c>
      <c r="L28" s="156">
        <v>33400</v>
      </c>
      <c r="M28" s="156">
        <v>36100</v>
      </c>
      <c r="N28" s="156">
        <v>38750</v>
      </c>
      <c r="O28" s="156">
        <v>41450</v>
      </c>
      <c r="P28" s="156">
        <v>44100</v>
      </c>
      <c r="Q28" s="156">
        <v>14580</v>
      </c>
      <c r="R28" s="156">
        <v>19720</v>
      </c>
      <c r="S28" s="156">
        <v>24860</v>
      </c>
      <c r="T28" s="156">
        <v>30000</v>
      </c>
      <c r="U28" s="156">
        <v>35140</v>
      </c>
      <c r="V28" s="156">
        <v>38750</v>
      </c>
      <c r="W28" s="156">
        <v>41450</v>
      </c>
      <c r="X28" s="156">
        <v>44100</v>
      </c>
      <c r="Y28" s="156">
        <v>37400</v>
      </c>
      <c r="Z28" s="156">
        <v>42750</v>
      </c>
      <c r="AA28" s="156">
        <v>48100</v>
      </c>
      <c r="AB28" s="156">
        <v>53400</v>
      </c>
      <c r="AC28" s="156">
        <v>57700</v>
      </c>
      <c r="AD28" s="156">
        <v>61950</v>
      </c>
      <c r="AE28" s="156">
        <v>66250</v>
      </c>
      <c r="AF28" s="156">
        <v>70500</v>
      </c>
      <c r="AG28" s="156">
        <v>9999</v>
      </c>
      <c r="AH28" s="156" t="s">
        <v>34</v>
      </c>
      <c r="AI28" s="156" t="s">
        <v>1047</v>
      </c>
      <c r="AJ28" s="156">
        <v>0</v>
      </c>
    </row>
    <row r="29" spans="1:36" x14ac:dyDescent="0.25">
      <c r="A29" s="156" t="s">
        <v>35</v>
      </c>
      <c r="B29" s="156" t="s">
        <v>1051</v>
      </c>
      <c r="C29" s="156" t="s">
        <v>1226</v>
      </c>
      <c r="D29" s="156">
        <v>47</v>
      </c>
      <c r="E29" s="156">
        <v>55</v>
      </c>
      <c r="F29" s="156" t="s">
        <v>1225</v>
      </c>
      <c r="G29" s="156" t="s">
        <v>1224</v>
      </c>
      <c r="H29" s="226">
        <v>73700</v>
      </c>
      <c r="I29" s="156">
        <v>24900</v>
      </c>
      <c r="J29" s="156">
        <v>28450</v>
      </c>
      <c r="K29" s="156">
        <v>32000</v>
      </c>
      <c r="L29" s="156">
        <v>35550</v>
      </c>
      <c r="M29" s="156">
        <v>38400</v>
      </c>
      <c r="N29" s="156">
        <v>41250</v>
      </c>
      <c r="O29" s="156">
        <v>44100</v>
      </c>
      <c r="P29" s="156">
        <v>46950</v>
      </c>
      <c r="Q29" s="156">
        <v>14950</v>
      </c>
      <c r="R29" s="156">
        <v>19720</v>
      </c>
      <c r="S29" s="156">
        <v>24860</v>
      </c>
      <c r="T29" s="156">
        <v>30000</v>
      </c>
      <c r="U29" s="156">
        <v>35140</v>
      </c>
      <c r="V29" s="156">
        <v>40280</v>
      </c>
      <c r="W29" s="156">
        <v>44100</v>
      </c>
      <c r="X29" s="156">
        <v>46950</v>
      </c>
      <c r="Y29" s="156">
        <v>39850</v>
      </c>
      <c r="Z29" s="156">
        <v>45550</v>
      </c>
      <c r="AA29" s="156">
        <v>51250</v>
      </c>
      <c r="AB29" s="156">
        <v>56900</v>
      </c>
      <c r="AC29" s="156">
        <v>61500</v>
      </c>
      <c r="AD29" s="156">
        <v>66050</v>
      </c>
      <c r="AE29" s="156">
        <v>70600</v>
      </c>
      <c r="AF29" s="156">
        <v>75150</v>
      </c>
      <c r="AG29" s="156">
        <v>9999</v>
      </c>
      <c r="AH29" s="156" t="s">
        <v>35</v>
      </c>
      <c r="AI29" s="156" t="s">
        <v>1047</v>
      </c>
      <c r="AJ29" s="156">
        <v>0</v>
      </c>
    </row>
    <row r="30" spans="1:36" x14ac:dyDescent="0.25">
      <c r="A30" s="156" t="s">
        <v>36</v>
      </c>
      <c r="B30" s="156" t="s">
        <v>1051</v>
      </c>
      <c r="C30" s="156" t="s">
        <v>1223</v>
      </c>
      <c r="D30" s="156">
        <v>47</v>
      </c>
      <c r="E30" s="156">
        <v>57</v>
      </c>
      <c r="F30" s="156" t="s">
        <v>1222</v>
      </c>
      <c r="G30" s="156" t="s">
        <v>1221</v>
      </c>
      <c r="H30" s="226">
        <v>61500</v>
      </c>
      <c r="I30" s="156">
        <v>23400</v>
      </c>
      <c r="J30" s="156">
        <v>26750</v>
      </c>
      <c r="K30" s="156">
        <v>30100</v>
      </c>
      <c r="L30" s="156">
        <v>33400</v>
      </c>
      <c r="M30" s="156">
        <v>36100</v>
      </c>
      <c r="N30" s="156">
        <v>38750</v>
      </c>
      <c r="O30" s="156">
        <v>41450</v>
      </c>
      <c r="P30" s="156">
        <v>44100</v>
      </c>
      <c r="Q30" s="156">
        <v>14580</v>
      </c>
      <c r="R30" s="156">
        <v>19720</v>
      </c>
      <c r="S30" s="156">
        <v>24860</v>
      </c>
      <c r="T30" s="156">
        <v>30000</v>
      </c>
      <c r="U30" s="156">
        <v>35140</v>
      </c>
      <c r="V30" s="156">
        <v>38750</v>
      </c>
      <c r="W30" s="156">
        <v>41450</v>
      </c>
      <c r="X30" s="156">
        <v>44100</v>
      </c>
      <c r="Y30" s="156">
        <v>37400</v>
      </c>
      <c r="Z30" s="156">
        <v>42750</v>
      </c>
      <c r="AA30" s="156">
        <v>48100</v>
      </c>
      <c r="AB30" s="156">
        <v>53400</v>
      </c>
      <c r="AC30" s="156">
        <v>57700</v>
      </c>
      <c r="AD30" s="156">
        <v>61950</v>
      </c>
      <c r="AE30" s="156">
        <v>66250</v>
      </c>
      <c r="AF30" s="156">
        <v>70500</v>
      </c>
      <c r="AG30" s="156">
        <v>9999</v>
      </c>
      <c r="AH30" s="156" t="s">
        <v>36</v>
      </c>
      <c r="AI30" s="156" t="s">
        <v>1047</v>
      </c>
      <c r="AJ30" s="156">
        <v>1</v>
      </c>
    </row>
    <row r="31" spans="1:36" x14ac:dyDescent="0.25">
      <c r="A31" s="156" t="s">
        <v>37</v>
      </c>
      <c r="B31" s="156" t="s">
        <v>1051</v>
      </c>
      <c r="C31" s="156" t="s">
        <v>1220</v>
      </c>
      <c r="D31" s="156">
        <v>47</v>
      </c>
      <c r="E31" s="156">
        <v>59</v>
      </c>
      <c r="F31" s="156" t="s">
        <v>1219</v>
      </c>
      <c r="G31" s="156" t="s">
        <v>1218</v>
      </c>
      <c r="H31" s="226">
        <v>75700</v>
      </c>
      <c r="I31" s="156">
        <v>23850</v>
      </c>
      <c r="J31" s="156">
        <v>27250</v>
      </c>
      <c r="K31" s="156">
        <v>30650</v>
      </c>
      <c r="L31" s="156">
        <v>34050</v>
      </c>
      <c r="M31" s="156">
        <v>36800</v>
      </c>
      <c r="N31" s="156">
        <v>39500</v>
      </c>
      <c r="O31" s="156">
        <v>42250</v>
      </c>
      <c r="P31" s="156">
        <v>44950</v>
      </c>
      <c r="Q31" s="156">
        <v>14580</v>
      </c>
      <c r="R31" s="156">
        <v>19720</v>
      </c>
      <c r="S31" s="156">
        <v>24860</v>
      </c>
      <c r="T31" s="156">
        <v>30000</v>
      </c>
      <c r="U31" s="156">
        <v>35140</v>
      </c>
      <c r="V31" s="156">
        <v>39500</v>
      </c>
      <c r="W31" s="156">
        <v>42250</v>
      </c>
      <c r="X31" s="156">
        <v>44950</v>
      </c>
      <c r="Y31" s="156">
        <v>38150</v>
      </c>
      <c r="Z31" s="156">
        <v>43600</v>
      </c>
      <c r="AA31" s="156">
        <v>49050</v>
      </c>
      <c r="AB31" s="156">
        <v>54450</v>
      </c>
      <c r="AC31" s="156">
        <v>58850</v>
      </c>
      <c r="AD31" s="156">
        <v>63200</v>
      </c>
      <c r="AE31" s="156">
        <v>67550</v>
      </c>
      <c r="AF31" s="156">
        <v>71900</v>
      </c>
      <c r="AG31" s="156">
        <v>9999</v>
      </c>
      <c r="AH31" s="156" t="s">
        <v>37</v>
      </c>
      <c r="AI31" s="156" t="s">
        <v>1047</v>
      </c>
      <c r="AJ31" s="156">
        <v>0</v>
      </c>
    </row>
    <row r="32" spans="1:36" x14ac:dyDescent="0.25">
      <c r="A32" s="156" t="s">
        <v>38</v>
      </c>
      <c r="B32" s="156" t="s">
        <v>1051</v>
      </c>
      <c r="C32" s="156" t="s">
        <v>1217</v>
      </c>
      <c r="D32" s="156">
        <v>47</v>
      </c>
      <c r="E32" s="156">
        <v>61</v>
      </c>
      <c r="F32" s="156" t="s">
        <v>1216</v>
      </c>
      <c r="G32" s="156" t="s">
        <v>1215</v>
      </c>
      <c r="H32" s="226">
        <v>58000</v>
      </c>
      <c r="I32" s="156">
        <v>23400</v>
      </c>
      <c r="J32" s="156">
        <v>26750</v>
      </c>
      <c r="K32" s="156">
        <v>30100</v>
      </c>
      <c r="L32" s="156">
        <v>33400</v>
      </c>
      <c r="M32" s="156">
        <v>36100</v>
      </c>
      <c r="N32" s="156">
        <v>38750</v>
      </c>
      <c r="O32" s="156">
        <v>41450</v>
      </c>
      <c r="P32" s="156">
        <v>44100</v>
      </c>
      <c r="Q32" s="156">
        <v>14580</v>
      </c>
      <c r="R32" s="156">
        <v>19720</v>
      </c>
      <c r="S32" s="156">
        <v>24860</v>
      </c>
      <c r="T32" s="156">
        <v>30000</v>
      </c>
      <c r="U32" s="156">
        <v>35140</v>
      </c>
      <c r="V32" s="156">
        <v>38750</v>
      </c>
      <c r="W32" s="156">
        <v>41450</v>
      </c>
      <c r="X32" s="156">
        <v>44100</v>
      </c>
      <c r="Y32" s="156">
        <v>37400</v>
      </c>
      <c r="Z32" s="156">
        <v>42750</v>
      </c>
      <c r="AA32" s="156">
        <v>48100</v>
      </c>
      <c r="AB32" s="156">
        <v>53400</v>
      </c>
      <c r="AC32" s="156">
        <v>57700</v>
      </c>
      <c r="AD32" s="156">
        <v>61950</v>
      </c>
      <c r="AE32" s="156">
        <v>66250</v>
      </c>
      <c r="AF32" s="156">
        <v>70500</v>
      </c>
      <c r="AG32" s="156">
        <v>9999</v>
      </c>
      <c r="AH32" s="156" t="s">
        <v>38</v>
      </c>
      <c r="AI32" s="156" t="s">
        <v>1047</v>
      </c>
      <c r="AJ32" s="156">
        <v>0</v>
      </c>
    </row>
    <row r="33" spans="1:36" x14ac:dyDescent="0.25">
      <c r="A33" s="156" t="s">
        <v>39</v>
      </c>
      <c r="B33" s="156" t="s">
        <v>1051</v>
      </c>
      <c r="C33" s="156" t="s">
        <v>1214</v>
      </c>
      <c r="D33" s="156">
        <v>47</v>
      </c>
      <c r="E33" s="156">
        <v>63</v>
      </c>
      <c r="F33" s="156" t="s">
        <v>1180</v>
      </c>
      <c r="G33" s="156" t="s">
        <v>1179</v>
      </c>
      <c r="H33" s="226">
        <v>65400</v>
      </c>
      <c r="I33" s="156">
        <v>24100</v>
      </c>
      <c r="J33" s="156">
        <v>27550</v>
      </c>
      <c r="K33" s="156">
        <v>31000</v>
      </c>
      <c r="L33" s="156">
        <v>34400</v>
      </c>
      <c r="M33" s="156">
        <v>37200</v>
      </c>
      <c r="N33" s="156">
        <v>39950</v>
      </c>
      <c r="O33" s="156">
        <v>42700</v>
      </c>
      <c r="P33" s="156">
        <v>45450</v>
      </c>
      <c r="Q33" s="156">
        <v>14580</v>
      </c>
      <c r="R33" s="156">
        <v>19720</v>
      </c>
      <c r="S33" s="156">
        <v>24860</v>
      </c>
      <c r="T33" s="156">
        <v>30000</v>
      </c>
      <c r="U33" s="156">
        <v>35140</v>
      </c>
      <c r="V33" s="156">
        <v>39950</v>
      </c>
      <c r="W33" s="156">
        <v>42700</v>
      </c>
      <c r="X33" s="156">
        <v>45450</v>
      </c>
      <c r="Y33" s="156">
        <v>38550</v>
      </c>
      <c r="Z33" s="156">
        <v>44050</v>
      </c>
      <c r="AA33" s="156">
        <v>49550</v>
      </c>
      <c r="AB33" s="156">
        <v>55050</v>
      </c>
      <c r="AC33" s="156">
        <v>59500</v>
      </c>
      <c r="AD33" s="156">
        <v>63900</v>
      </c>
      <c r="AE33" s="156">
        <v>68300</v>
      </c>
      <c r="AF33" s="156">
        <v>72700</v>
      </c>
      <c r="AG33" s="156">
        <v>9999</v>
      </c>
      <c r="AH33" s="156" t="s">
        <v>39</v>
      </c>
      <c r="AI33" s="156" t="s">
        <v>1047</v>
      </c>
      <c r="AJ33" s="156">
        <v>1</v>
      </c>
    </row>
    <row r="34" spans="1:36" x14ac:dyDescent="0.25">
      <c r="A34" s="156" t="s">
        <v>40</v>
      </c>
      <c r="B34" s="156" t="s">
        <v>1051</v>
      </c>
      <c r="C34" s="156" t="s">
        <v>1213</v>
      </c>
      <c r="D34" s="156">
        <v>47</v>
      </c>
      <c r="E34" s="156">
        <v>65</v>
      </c>
      <c r="F34" s="156" t="s">
        <v>1094</v>
      </c>
      <c r="G34" s="156" t="s">
        <v>1093</v>
      </c>
      <c r="H34" s="226">
        <v>90700</v>
      </c>
      <c r="I34" s="156">
        <v>27900</v>
      </c>
      <c r="J34" s="156">
        <v>31850</v>
      </c>
      <c r="K34" s="156">
        <v>35850</v>
      </c>
      <c r="L34" s="156">
        <v>39800</v>
      </c>
      <c r="M34" s="156">
        <v>43000</v>
      </c>
      <c r="N34" s="156">
        <v>46200</v>
      </c>
      <c r="O34" s="156">
        <v>49400</v>
      </c>
      <c r="P34" s="156">
        <v>52550</v>
      </c>
      <c r="Q34" s="156">
        <v>16750</v>
      </c>
      <c r="R34" s="156">
        <v>19720</v>
      </c>
      <c r="S34" s="156">
        <v>24860</v>
      </c>
      <c r="T34" s="156">
        <v>30000</v>
      </c>
      <c r="U34" s="156">
        <v>35140</v>
      </c>
      <c r="V34" s="156">
        <v>40280</v>
      </c>
      <c r="W34" s="156">
        <v>45420</v>
      </c>
      <c r="X34" s="156">
        <v>50560</v>
      </c>
      <c r="Y34" s="156">
        <v>44600</v>
      </c>
      <c r="Z34" s="156">
        <v>51000</v>
      </c>
      <c r="AA34" s="156">
        <v>57350</v>
      </c>
      <c r="AB34" s="156">
        <v>63700</v>
      </c>
      <c r="AC34" s="156">
        <v>68800</v>
      </c>
      <c r="AD34" s="156">
        <v>73900</v>
      </c>
      <c r="AE34" s="156">
        <v>79000</v>
      </c>
      <c r="AF34" s="156">
        <v>84100</v>
      </c>
      <c r="AG34" s="156">
        <v>1560</v>
      </c>
      <c r="AH34" s="156" t="s">
        <v>40</v>
      </c>
      <c r="AI34" s="156" t="s">
        <v>1047</v>
      </c>
      <c r="AJ34" s="156">
        <v>1</v>
      </c>
    </row>
    <row r="35" spans="1:36" x14ac:dyDescent="0.25">
      <c r="A35" s="156" t="s">
        <v>41</v>
      </c>
      <c r="B35" s="156" t="s">
        <v>1051</v>
      </c>
      <c r="C35" s="156" t="s">
        <v>1212</v>
      </c>
      <c r="D35" s="156">
        <v>47</v>
      </c>
      <c r="E35" s="156">
        <v>67</v>
      </c>
      <c r="F35" s="156" t="s">
        <v>1211</v>
      </c>
      <c r="G35" s="156" t="s">
        <v>1210</v>
      </c>
      <c r="H35" s="226">
        <v>52100</v>
      </c>
      <c r="I35" s="156">
        <v>23400</v>
      </c>
      <c r="J35" s="156">
        <v>26750</v>
      </c>
      <c r="K35" s="156">
        <v>30100</v>
      </c>
      <c r="L35" s="156">
        <v>33400</v>
      </c>
      <c r="M35" s="156">
        <v>36100</v>
      </c>
      <c r="N35" s="156">
        <v>38750</v>
      </c>
      <c r="O35" s="156">
        <v>41450</v>
      </c>
      <c r="P35" s="156">
        <v>44100</v>
      </c>
      <c r="Q35" s="156">
        <v>14580</v>
      </c>
      <c r="R35" s="156">
        <v>19720</v>
      </c>
      <c r="S35" s="156">
        <v>24860</v>
      </c>
      <c r="T35" s="156">
        <v>30000</v>
      </c>
      <c r="U35" s="156">
        <v>35140</v>
      </c>
      <c r="V35" s="156">
        <v>38750</v>
      </c>
      <c r="W35" s="156">
        <v>41450</v>
      </c>
      <c r="X35" s="156">
        <v>44100</v>
      </c>
      <c r="Y35" s="156">
        <v>37400</v>
      </c>
      <c r="Z35" s="156">
        <v>42750</v>
      </c>
      <c r="AA35" s="156">
        <v>48100</v>
      </c>
      <c r="AB35" s="156">
        <v>53400</v>
      </c>
      <c r="AC35" s="156">
        <v>57700</v>
      </c>
      <c r="AD35" s="156">
        <v>61950</v>
      </c>
      <c r="AE35" s="156">
        <v>66250</v>
      </c>
      <c r="AF35" s="156">
        <v>70500</v>
      </c>
      <c r="AG35" s="156">
        <v>9999</v>
      </c>
      <c r="AH35" s="156" t="s">
        <v>41</v>
      </c>
      <c r="AI35" s="156" t="s">
        <v>1047</v>
      </c>
      <c r="AJ35" s="156">
        <v>0</v>
      </c>
    </row>
    <row r="36" spans="1:36" x14ac:dyDescent="0.25">
      <c r="A36" s="156" t="s">
        <v>42</v>
      </c>
      <c r="B36" s="156" t="s">
        <v>1051</v>
      </c>
      <c r="C36" s="156" t="s">
        <v>1209</v>
      </c>
      <c r="D36" s="156">
        <v>47</v>
      </c>
      <c r="E36" s="156">
        <v>69</v>
      </c>
      <c r="F36" s="156" t="s">
        <v>1208</v>
      </c>
      <c r="G36" s="156" t="s">
        <v>1207</v>
      </c>
      <c r="H36" s="226">
        <v>59100</v>
      </c>
      <c r="I36" s="156">
        <v>23400</v>
      </c>
      <c r="J36" s="156">
        <v>26750</v>
      </c>
      <c r="K36" s="156">
        <v>30100</v>
      </c>
      <c r="L36" s="156">
        <v>33400</v>
      </c>
      <c r="M36" s="156">
        <v>36100</v>
      </c>
      <c r="N36" s="156">
        <v>38750</v>
      </c>
      <c r="O36" s="156">
        <v>41450</v>
      </c>
      <c r="P36" s="156">
        <v>44100</v>
      </c>
      <c r="Q36" s="156">
        <v>14580</v>
      </c>
      <c r="R36" s="156">
        <v>19720</v>
      </c>
      <c r="S36" s="156">
        <v>24860</v>
      </c>
      <c r="T36" s="156">
        <v>30000</v>
      </c>
      <c r="U36" s="156">
        <v>35140</v>
      </c>
      <c r="V36" s="156">
        <v>38750</v>
      </c>
      <c r="W36" s="156">
        <v>41450</v>
      </c>
      <c r="X36" s="156">
        <v>44100</v>
      </c>
      <c r="Y36" s="156">
        <v>37400</v>
      </c>
      <c r="Z36" s="156">
        <v>42750</v>
      </c>
      <c r="AA36" s="156">
        <v>48100</v>
      </c>
      <c r="AB36" s="156">
        <v>53400</v>
      </c>
      <c r="AC36" s="156">
        <v>57700</v>
      </c>
      <c r="AD36" s="156">
        <v>61950</v>
      </c>
      <c r="AE36" s="156">
        <v>66250</v>
      </c>
      <c r="AF36" s="156">
        <v>70500</v>
      </c>
      <c r="AG36" s="156">
        <v>9999</v>
      </c>
      <c r="AH36" s="156" t="s">
        <v>42</v>
      </c>
      <c r="AI36" s="156" t="s">
        <v>1047</v>
      </c>
      <c r="AJ36" s="156">
        <v>0</v>
      </c>
    </row>
    <row r="37" spans="1:36" x14ac:dyDescent="0.25">
      <c r="A37" s="156" t="s">
        <v>43</v>
      </c>
      <c r="B37" s="156" t="s">
        <v>1051</v>
      </c>
      <c r="C37" s="156" t="s">
        <v>1206</v>
      </c>
      <c r="D37" s="156">
        <v>47</v>
      </c>
      <c r="E37" s="156">
        <v>71</v>
      </c>
      <c r="F37" s="156" t="s">
        <v>1205</v>
      </c>
      <c r="G37" s="156" t="s">
        <v>1204</v>
      </c>
      <c r="H37" s="226">
        <v>60100</v>
      </c>
      <c r="I37" s="156">
        <v>23400</v>
      </c>
      <c r="J37" s="156">
        <v>26750</v>
      </c>
      <c r="K37" s="156">
        <v>30100</v>
      </c>
      <c r="L37" s="156">
        <v>33400</v>
      </c>
      <c r="M37" s="156">
        <v>36100</v>
      </c>
      <c r="N37" s="156">
        <v>38750</v>
      </c>
      <c r="O37" s="156">
        <v>41450</v>
      </c>
      <c r="P37" s="156">
        <v>44100</v>
      </c>
      <c r="Q37" s="156">
        <v>14580</v>
      </c>
      <c r="R37" s="156">
        <v>19720</v>
      </c>
      <c r="S37" s="156">
        <v>24860</v>
      </c>
      <c r="T37" s="156">
        <v>30000</v>
      </c>
      <c r="U37" s="156">
        <v>35140</v>
      </c>
      <c r="V37" s="156">
        <v>38750</v>
      </c>
      <c r="W37" s="156">
        <v>41450</v>
      </c>
      <c r="X37" s="156">
        <v>44100</v>
      </c>
      <c r="Y37" s="156">
        <v>37400</v>
      </c>
      <c r="Z37" s="156">
        <v>42750</v>
      </c>
      <c r="AA37" s="156">
        <v>48100</v>
      </c>
      <c r="AB37" s="156">
        <v>53400</v>
      </c>
      <c r="AC37" s="156">
        <v>57700</v>
      </c>
      <c r="AD37" s="156">
        <v>61950</v>
      </c>
      <c r="AE37" s="156">
        <v>66250</v>
      </c>
      <c r="AF37" s="156">
        <v>70500</v>
      </c>
      <c r="AG37" s="156">
        <v>9999</v>
      </c>
      <c r="AH37" s="156" t="s">
        <v>43</v>
      </c>
      <c r="AI37" s="156" t="s">
        <v>1047</v>
      </c>
      <c r="AJ37" s="156">
        <v>0</v>
      </c>
    </row>
    <row r="38" spans="1:36" x14ac:dyDescent="0.25">
      <c r="A38" s="156" t="s">
        <v>44</v>
      </c>
      <c r="B38" s="156" t="s">
        <v>1051</v>
      </c>
      <c r="C38" s="156" t="s">
        <v>1203</v>
      </c>
      <c r="D38" s="156">
        <v>47</v>
      </c>
      <c r="E38" s="156">
        <v>73</v>
      </c>
      <c r="F38" s="156" t="s">
        <v>1081</v>
      </c>
      <c r="G38" s="156" t="s">
        <v>1080</v>
      </c>
      <c r="H38" s="226">
        <v>74600</v>
      </c>
      <c r="I38" s="156">
        <v>24700</v>
      </c>
      <c r="J38" s="156">
        <v>28200</v>
      </c>
      <c r="K38" s="156">
        <v>31750</v>
      </c>
      <c r="L38" s="156">
        <v>35250</v>
      </c>
      <c r="M38" s="156">
        <v>38100</v>
      </c>
      <c r="N38" s="156">
        <v>40900</v>
      </c>
      <c r="O38" s="156">
        <v>43750</v>
      </c>
      <c r="P38" s="156">
        <v>46550</v>
      </c>
      <c r="Q38" s="156">
        <v>14850</v>
      </c>
      <c r="R38" s="156">
        <v>19720</v>
      </c>
      <c r="S38" s="156">
        <v>24860</v>
      </c>
      <c r="T38" s="156">
        <v>30000</v>
      </c>
      <c r="U38" s="156">
        <v>35140</v>
      </c>
      <c r="V38" s="156">
        <v>40280</v>
      </c>
      <c r="W38" s="156">
        <v>43750</v>
      </c>
      <c r="X38" s="156">
        <v>46550</v>
      </c>
      <c r="Y38" s="156">
        <v>39500</v>
      </c>
      <c r="Z38" s="156">
        <v>45150</v>
      </c>
      <c r="AA38" s="156">
        <v>50800</v>
      </c>
      <c r="AB38" s="156">
        <v>56400</v>
      </c>
      <c r="AC38" s="156">
        <v>60950</v>
      </c>
      <c r="AD38" s="156">
        <v>65450</v>
      </c>
      <c r="AE38" s="156">
        <v>69950</v>
      </c>
      <c r="AF38" s="156">
        <v>74450</v>
      </c>
      <c r="AG38" s="156">
        <v>3660</v>
      </c>
      <c r="AH38" s="156" t="s">
        <v>44</v>
      </c>
      <c r="AI38" s="156" t="s">
        <v>1047</v>
      </c>
      <c r="AJ38" s="156">
        <v>1</v>
      </c>
    </row>
    <row r="39" spans="1:36" x14ac:dyDescent="0.25">
      <c r="A39" s="156" t="s">
        <v>45</v>
      </c>
      <c r="B39" s="156" t="s">
        <v>1051</v>
      </c>
      <c r="C39" s="156" t="s">
        <v>1202</v>
      </c>
      <c r="D39" s="156">
        <v>47</v>
      </c>
      <c r="E39" s="156">
        <v>75</v>
      </c>
      <c r="F39" s="156" t="s">
        <v>1201</v>
      </c>
      <c r="G39" s="156" t="s">
        <v>1200</v>
      </c>
      <c r="H39" s="226">
        <v>60000</v>
      </c>
      <c r="I39" s="156">
        <v>23400</v>
      </c>
      <c r="J39" s="156">
        <v>26750</v>
      </c>
      <c r="K39" s="156">
        <v>30100</v>
      </c>
      <c r="L39" s="156">
        <v>33400</v>
      </c>
      <c r="M39" s="156">
        <v>36100</v>
      </c>
      <c r="N39" s="156">
        <v>38750</v>
      </c>
      <c r="O39" s="156">
        <v>41450</v>
      </c>
      <c r="P39" s="156">
        <v>44100</v>
      </c>
      <c r="Q39" s="156">
        <v>14580</v>
      </c>
      <c r="R39" s="156">
        <v>19720</v>
      </c>
      <c r="S39" s="156">
        <v>24860</v>
      </c>
      <c r="T39" s="156">
        <v>30000</v>
      </c>
      <c r="U39" s="156">
        <v>35140</v>
      </c>
      <c r="V39" s="156">
        <v>38750</v>
      </c>
      <c r="W39" s="156">
        <v>41450</v>
      </c>
      <c r="X39" s="156">
        <v>44100</v>
      </c>
      <c r="Y39" s="156">
        <v>37400</v>
      </c>
      <c r="Z39" s="156">
        <v>42750</v>
      </c>
      <c r="AA39" s="156">
        <v>48100</v>
      </c>
      <c r="AB39" s="156">
        <v>53400</v>
      </c>
      <c r="AC39" s="156">
        <v>57700</v>
      </c>
      <c r="AD39" s="156">
        <v>61950</v>
      </c>
      <c r="AE39" s="156">
        <v>66250</v>
      </c>
      <c r="AF39" s="156">
        <v>70500</v>
      </c>
      <c r="AG39" s="156">
        <v>9999</v>
      </c>
      <c r="AH39" s="156" t="s">
        <v>45</v>
      </c>
      <c r="AI39" s="156" t="s">
        <v>1047</v>
      </c>
      <c r="AJ39" s="156">
        <v>0</v>
      </c>
    </row>
    <row r="40" spans="1:36" x14ac:dyDescent="0.25">
      <c r="A40" s="156" t="s">
        <v>46</v>
      </c>
      <c r="B40" s="156" t="s">
        <v>1051</v>
      </c>
      <c r="C40" s="156" t="s">
        <v>1199</v>
      </c>
      <c r="D40" s="156">
        <v>47</v>
      </c>
      <c r="E40" s="156">
        <v>77</v>
      </c>
      <c r="F40" s="156" t="s">
        <v>1198</v>
      </c>
      <c r="G40" s="156" t="s">
        <v>1197</v>
      </c>
      <c r="H40" s="226">
        <v>69900</v>
      </c>
      <c r="I40" s="156">
        <v>23450</v>
      </c>
      <c r="J40" s="156">
        <v>26800</v>
      </c>
      <c r="K40" s="156">
        <v>30150</v>
      </c>
      <c r="L40" s="156">
        <v>33450</v>
      </c>
      <c r="M40" s="156">
        <v>36150</v>
      </c>
      <c r="N40" s="156">
        <v>38850</v>
      </c>
      <c r="O40" s="156">
        <v>41500</v>
      </c>
      <c r="P40" s="156">
        <v>44200</v>
      </c>
      <c r="Q40" s="156">
        <v>14580</v>
      </c>
      <c r="R40" s="156">
        <v>19720</v>
      </c>
      <c r="S40" s="156">
        <v>24860</v>
      </c>
      <c r="T40" s="156">
        <v>30000</v>
      </c>
      <c r="U40" s="156">
        <v>35140</v>
      </c>
      <c r="V40" s="156">
        <v>38850</v>
      </c>
      <c r="W40" s="156">
        <v>41500</v>
      </c>
      <c r="X40" s="156">
        <v>44200</v>
      </c>
      <c r="Y40" s="156">
        <v>37450</v>
      </c>
      <c r="Z40" s="156">
        <v>42800</v>
      </c>
      <c r="AA40" s="156">
        <v>48150</v>
      </c>
      <c r="AB40" s="156">
        <v>53500</v>
      </c>
      <c r="AC40" s="156">
        <v>57800</v>
      </c>
      <c r="AD40" s="156">
        <v>62100</v>
      </c>
      <c r="AE40" s="156">
        <v>66350</v>
      </c>
      <c r="AF40" s="156">
        <v>70650</v>
      </c>
      <c r="AG40" s="156">
        <v>9999</v>
      </c>
      <c r="AH40" s="156" t="s">
        <v>46</v>
      </c>
      <c r="AI40" s="156" t="s">
        <v>1047</v>
      </c>
      <c r="AJ40" s="156">
        <v>0</v>
      </c>
    </row>
    <row r="41" spans="1:36" x14ac:dyDescent="0.25">
      <c r="A41" s="156" t="s">
        <v>47</v>
      </c>
      <c r="B41" s="156" t="s">
        <v>1051</v>
      </c>
      <c r="C41" s="156" t="s">
        <v>1196</v>
      </c>
      <c r="D41" s="156">
        <v>47</v>
      </c>
      <c r="E41" s="156">
        <v>79</v>
      </c>
      <c r="F41" s="156" t="s">
        <v>1195</v>
      </c>
      <c r="G41" s="156" t="s">
        <v>1194</v>
      </c>
      <c r="H41" s="226">
        <v>64600</v>
      </c>
      <c r="I41" s="156">
        <v>23400</v>
      </c>
      <c r="J41" s="156">
        <v>26750</v>
      </c>
      <c r="K41" s="156">
        <v>30100</v>
      </c>
      <c r="L41" s="156">
        <v>33400</v>
      </c>
      <c r="M41" s="156">
        <v>36100</v>
      </c>
      <c r="N41" s="156">
        <v>38750</v>
      </c>
      <c r="O41" s="156">
        <v>41450</v>
      </c>
      <c r="P41" s="156">
        <v>44100</v>
      </c>
      <c r="Q41" s="156">
        <v>14580</v>
      </c>
      <c r="R41" s="156">
        <v>19720</v>
      </c>
      <c r="S41" s="156">
        <v>24860</v>
      </c>
      <c r="T41" s="156">
        <v>30000</v>
      </c>
      <c r="U41" s="156">
        <v>35140</v>
      </c>
      <c r="V41" s="156">
        <v>38750</v>
      </c>
      <c r="W41" s="156">
        <v>41450</v>
      </c>
      <c r="X41" s="156">
        <v>44100</v>
      </c>
      <c r="Y41" s="156">
        <v>37400</v>
      </c>
      <c r="Z41" s="156">
        <v>42750</v>
      </c>
      <c r="AA41" s="156">
        <v>48100</v>
      </c>
      <c r="AB41" s="156">
        <v>53400</v>
      </c>
      <c r="AC41" s="156">
        <v>57700</v>
      </c>
      <c r="AD41" s="156">
        <v>61950</v>
      </c>
      <c r="AE41" s="156">
        <v>66250</v>
      </c>
      <c r="AF41" s="156">
        <v>70500</v>
      </c>
      <c r="AG41" s="156">
        <v>9999</v>
      </c>
      <c r="AH41" s="156" t="s">
        <v>47</v>
      </c>
      <c r="AI41" s="156" t="s">
        <v>1047</v>
      </c>
      <c r="AJ41" s="156">
        <v>0</v>
      </c>
    </row>
    <row r="42" spans="1:36" x14ac:dyDescent="0.25">
      <c r="A42" s="156" t="s">
        <v>48</v>
      </c>
      <c r="B42" s="156" t="s">
        <v>1051</v>
      </c>
      <c r="C42" s="156" t="s">
        <v>1193</v>
      </c>
      <c r="D42" s="156">
        <v>47</v>
      </c>
      <c r="E42" s="156">
        <v>81</v>
      </c>
      <c r="F42" s="156" t="s">
        <v>1192</v>
      </c>
      <c r="G42" s="156" t="s">
        <v>1191</v>
      </c>
      <c r="H42" s="226">
        <v>65100</v>
      </c>
      <c r="I42" s="156">
        <v>23400</v>
      </c>
      <c r="J42" s="156">
        <v>26750</v>
      </c>
      <c r="K42" s="156">
        <v>30100</v>
      </c>
      <c r="L42" s="156">
        <v>33400</v>
      </c>
      <c r="M42" s="156">
        <v>36100</v>
      </c>
      <c r="N42" s="156">
        <v>38750</v>
      </c>
      <c r="O42" s="156">
        <v>41450</v>
      </c>
      <c r="P42" s="156">
        <v>44100</v>
      </c>
      <c r="Q42" s="156">
        <v>14580</v>
      </c>
      <c r="R42" s="156">
        <v>19720</v>
      </c>
      <c r="S42" s="156">
        <v>24860</v>
      </c>
      <c r="T42" s="156">
        <v>30000</v>
      </c>
      <c r="U42" s="156">
        <v>35140</v>
      </c>
      <c r="V42" s="156">
        <v>38750</v>
      </c>
      <c r="W42" s="156">
        <v>41450</v>
      </c>
      <c r="X42" s="156">
        <v>44100</v>
      </c>
      <c r="Y42" s="156">
        <v>37400</v>
      </c>
      <c r="Z42" s="156">
        <v>42750</v>
      </c>
      <c r="AA42" s="156">
        <v>48100</v>
      </c>
      <c r="AB42" s="156">
        <v>53400</v>
      </c>
      <c r="AC42" s="156">
        <v>57700</v>
      </c>
      <c r="AD42" s="156">
        <v>61950</v>
      </c>
      <c r="AE42" s="156">
        <v>66250</v>
      </c>
      <c r="AF42" s="156">
        <v>70500</v>
      </c>
      <c r="AG42" s="156">
        <v>9999</v>
      </c>
      <c r="AH42" s="156" t="s">
        <v>48</v>
      </c>
      <c r="AI42" s="156" t="s">
        <v>1047</v>
      </c>
      <c r="AJ42" s="156">
        <v>1</v>
      </c>
    </row>
    <row r="43" spans="1:36" x14ac:dyDescent="0.25">
      <c r="A43" s="156" t="s">
        <v>49</v>
      </c>
      <c r="B43" s="156" t="s">
        <v>1051</v>
      </c>
      <c r="C43" s="156" t="s">
        <v>1190</v>
      </c>
      <c r="D43" s="156">
        <v>47</v>
      </c>
      <c r="E43" s="156">
        <v>83</v>
      </c>
      <c r="F43" s="156" t="s">
        <v>1189</v>
      </c>
      <c r="G43" s="156" t="s">
        <v>1188</v>
      </c>
      <c r="H43" s="226">
        <v>73400</v>
      </c>
      <c r="I43" s="156">
        <v>23400</v>
      </c>
      <c r="J43" s="156">
        <v>26750</v>
      </c>
      <c r="K43" s="156">
        <v>30100</v>
      </c>
      <c r="L43" s="156">
        <v>33400</v>
      </c>
      <c r="M43" s="156">
        <v>36100</v>
      </c>
      <c r="N43" s="156">
        <v>38750</v>
      </c>
      <c r="O43" s="156">
        <v>41450</v>
      </c>
      <c r="P43" s="156">
        <v>44100</v>
      </c>
      <c r="Q43" s="156">
        <v>14580</v>
      </c>
      <c r="R43" s="156">
        <v>19720</v>
      </c>
      <c r="S43" s="156">
        <v>24860</v>
      </c>
      <c r="T43" s="156">
        <v>30000</v>
      </c>
      <c r="U43" s="156">
        <v>35140</v>
      </c>
      <c r="V43" s="156">
        <v>38750</v>
      </c>
      <c r="W43" s="156">
        <v>41450</v>
      </c>
      <c r="X43" s="156">
        <v>44100</v>
      </c>
      <c r="Y43" s="156">
        <v>37400</v>
      </c>
      <c r="Z43" s="156">
        <v>42750</v>
      </c>
      <c r="AA43" s="156">
        <v>48100</v>
      </c>
      <c r="AB43" s="156">
        <v>53400</v>
      </c>
      <c r="AC43" s="156">
        <v>57700</v>
      </c>
      <c r="AD43" s="156">
        <v>61950</v>
      </c>
      <c r="AE43" s="156">
        <v>66250</v>
      </c>
      <c r="AF43" s="156">
        <v>70500</v>
      </c>
      <c r="AG43" s="156">
        <v>9999</v>
      </c>
      <c r="AH43" s="156" t="s">
        <v>49</v>
      </c>
      <c r="AI43" s="156" t="s">
        <v>1047</v>
      </c>
      <c r="AJ43" s="156">
        <v>0</v>
      </c>
    </row>
    <row r="44" spans="1:36" x14ac:dyDescent="0.25">
      <c r="A44" s="156" t="s">
        <v>50</v>
      </c>
      <c r="B44" s="156" t="s">
        <v>1051</v>
      </c>
      <c r="C44" s="156" t="s">
        <v>1187</v>
      </c>
      <c r="D44" s="156">
        <v>47</v>
      </c>
      <c r="E44" s="156">
        <v>85</v>
      </c>
      <c r="F44" s="156" t="s">
        <v>1186</v>
      </c>
      <c r="G44" s="156" t="s">
        <v>1185</v>
      </c>
      <c r="H44" s="226">
        <v>70700</v>
      </c>
      <c r="I44" s="156">
        <v>23400</v>
      </c>
      <c r="J44" s="156">
        <v>26750</v>
      </c>
      <c r="K44" s="156">
        <v>30100</v>
      </c>
      <c r="L44" s="156">
        <v>33400</v>
      </c>
      <c r="M44" s="156">
        <v>36100</v>
      </c>
      <c r="N44" s="156">
        <v>38750</v>
      </c>
      <c r="O44" s="156">
        <v>41450</v>
      </c>
      <c r="P44" s="156">
        <v>44100</v>
      </c>
      <c r="Q44" s="156">
        <v>14580</v>
      </c>
      <c r="R44" s="156">
        <v>19720</v>
      </c>
      <c r="S44" s="156">
        <v>24860</v>
      </c>
      <c r="T44" s="156">
        <v>30000</v>
      </c>
      <c r="U44" s="156">
        <v>35140</v>
      </c>
      <c r="V44" s="156">
        <v>38750</v>
      </c>
      <c r="W44" s="156">
        <v>41450</v>
      </c>
      <c r="X44" s="156">
        <v>44100</v>
      </c>
      <c r="Y44" s="156">
        <v>37400</v>
      </c>
      <c r="Z44" s="156">
        <v>42750</v>
      </c>
      <c r="AA44" s="156">
        <v>48100</v>
      </c>
      <c r="AB44" s="156">
        <v>53400</v>
      </c>
      <c r="AC44" s="156">
        <v>57700</v>
      </c>
      <c r="AD44" s="156">
        <v>61950</v>
      </c>
      <c r="AE44" s="156">
        <v>66250</v>
      </c>
      <c r="AF44" s="156">
        <v>70500</v>
      </c>
      <c r="AG44" s="156">
        <v>9999</v>
      </c>
      <c r="AH44" s="156" t="s">
        <v>50</v>
      </c>
      <c r="AI44" s="156" t="s">
        <v>1047</v>
      </c>
      <c r="AJ44" s="156">
        <v>0</v>
      </c>
    </row>
    <row r="45" spans="1:36" x14ac:dyDescent="0.25">
      <c r="A45" s="156" t="s">
        <v>51</v>
      </c>
      <c r="B45" s="156" t="s">
        <v>1051</v>
      </c>
      <c r="C45" s="156" t="s">
        <v>1184</v>
      </c>
      <c r="D45" s="156">
        <v>47</v>
      </c>
      <c r="E45" s="156">
        <v>87</v>
      </c>
      <c r="F45" s="156" t="s">
        <v>1183</v>
      </c>
      <c r="G45" s="156" t="s">
        <v>1182</v>
      </c>
      <c r="H45" s="226">
        <v>70100</v>
      </c>
      <c r="I45" s="156">
        <v>23400</v>
      </c>
      <c r="J45" s="156">
        <v>26750</v>
      </c>
      <c r="K45" s="156">
        <v>30100</v>
      </c>
      <c r="L45" s="156">
        <v>33400</v>
      </c>
      <c r="M45" s="156">
        <v>36100</v>
      </c>
      <c r="N45" s="156">
        <v>38750</v>
      </c>
      <c r="O45" s="156">
        <v>41450</v>
      </c>
      <c r="P45" s="156">
        <v>44100</v>
      </c>
      <c r="Q45" s="156">
        <v>14580</v>
      </c>
      <c r="R45" s="156">
        <v>19720</v>
      </c>
      <c r="S45" s="156">
        <v>24860</v>
      </c>
      <c r="T45" s="156">
        <v>30000</v>
      </c>
      <c r="U45" s="156">
        <v>35140</v>
      </c>
      <c r="V45" s="156">
        <v>38750</v>
      </c>
      <c r="W45" s="156">
        <v>41450</v>
      </c>
      <c r="X45" s="156">
        <v>44100</v>
      </c>
      <c r="Y45" s="156">
        <v>37400</v>
      </c>
      <c r="Z45" s="156">
        <v>42750</v>
      </c>
      <c r="AA45" s="156">
        <v>48100</v>
      </c>
      <c r="AB45" s="156">
        <v>53400</v>
      </c>
      <c r="AC45" s="156">
        <v>57700</v>
      </c>
      <c r="AD45" s="156">
        <v>61950</v>
      </c>
      <c r="AE45" s="156">
        <v>66250</v>
      </c>
      <c r="AF45" s="156">
        <v>70500</v>
      </c>
      <c r="AG45" s="156">
        <v>9999</v>
      </c>
      <c r="AH45" s="156" t="s">
        <v>51</v>
      </c>
      <c r="AI45" s="156" t="s">
        <v>1047</v>
      </c>
      <c r="AJ45" s="156">
        <v>0</v>
      </c>
    </row>
    <row r="46" spans="1:36" x14ac:dyDescent="0.25">
      <c r="A46" s="156" t="s">
        <v>52</v>
      </c>
      <c r="B46" s="156" t="s">
        <v>1051</v>
      </c>
      <c r="C46" s="156" t="s">
        <v>1181</v>
      </c>
      <c r="D46" s="156">
        <v>47</v>
      </c>
      <c r="E46" s="156">
        <v>89</v>
      </c>
      <c r="F46" s="156" t="s">
        <v>1180</v>
      </c>
      <c r="G46" s="156" t="s">
        <v>1179</v>
      </c>
      <c r="H46" s="226">
        <v>65400</v>
      </c>
      <c r="I46" s="156">
        <v>24100</v>
      </c>
      <c r="J46" s="156">
        <v>27550</v>
      </c>
      <c r="K46" s="156">
        <v>31000</v>
      </c>
      <c r="L46" s="156">
        <v>34400</v>
      </c>
      <c r="M46" s="156">
        <v>37200</v>
      </c>
      <c r="N46" s="156">
        <v>39950</v>
      </c>
      <c r="O46" s="156">
        <v>42700</v>
      </c>
      <c r="P46" s="156">
        <v>45450</v>
      </c>
      <c r="Q46" s="156">
        <v>14580</v>
      </c>
      <c r="R46" s="156">
        <v>19720</v>
      </c>
      <c r="S46" s="156">
        <v>24860</v>
      </c>
      <c r="T46" s="156">
        <v>30000</v>
      </c>
      <c r="U46" s="156">
        <v>35140</v>
      </c>
      <c r="V46" s="156">
        <v>39950</v>
      </c>
      <c r="W46" s="156">
        <v>42700</v>
      </c>
      <c r="X46" s="156">
        <v>45450</v>
      </c>
      <c r="Y46" s="156">
        <v>38550</v>
      </c>
      <c r="Z46" s="156">
        <v>44050</v>
      </c>
      <c r="AA46" s="156">
        <v>49550</v>
      </c>
      <c r="AB46" s="156">
        <v>55050</v>
      </c>
      <c r="AC46" s="156">
        <v>59500</v>
      </c>
      <c r="AD46" s="156">
        <v>63900</v>
      </c>
      <c r="AE46" s="156">
        <v>68300</v>
      </c>
      <c r="AF46" s="156">
        <v>72700</v>
      </c>
      <c r="AG46" s="156">
        <v>9999</v>
      </c>
      <c r="AH46" s="156" t="s">
        <v>52</v>
      </c>
      <c r="AI46" s="156" t="s">
        <v>1047</v>
      </c>
      <c r="AJ46" s="156">
        <v>1</v>
      </c>
    </row>
    <row r="47" spans="1:36" x14ac:dyDescent="0.25">
      <c r="A47" s="156" t="s">
        <v>53</v>
      </c>
      <c r="B47" s="156" t="s">
        <v>1051</v>
      </c>
      <c r="C47" s="156" t="s">
        <v>1178</v>
      </c>
      <c r="D47" s="156">
        <v>47</v>
      </c>
      <c r="E47" s="156">
        <v>91</v>
      </c>
      <c r="F47" s="156" t="s">
        <v>1177</v>
      </c>
      <c r="G47" s="156" t="s">
        <v>1176</v>
      </c>
      <c r="H47" s="226">
        <v>58000</v>
      </c>
      <c r="I47" s="156">
        <v>23400</v>
      </c>
      <c r="J47" s="156">
        <v>26750</v>
      </c>
      <c r="K47" s="156">
        <v>30100</v>
      </c>
      <c r="L47" s="156">
        <v>33400</v>
      </c>
      <c r="M47" s="156">
        <v>36100</v>
      </c>
      <c r="N47" s="156">
        <v>38750</v>
      </c>
      <c r="O47" s="156">
        <v>41450</v>
      </c>
      <c r="P47" s="156">
        <v>44100</v>
      </c>
      <c r="Q47" s="156">
        <v>14580</v>
      </c>
      <c r="R47" s="156">
        <v>19720</v>
      </c>
      <c r="S47" s="156">
        <v>24860</v>
      </c>
      <c r="T47" s="156">
        <v>30000</v>
      </c>
      <c r="U47" s="156">
        <v>35140</v>
      </c>
      <c r="V47" s="156">
        <v>38750</v>
      </c>
      <c r="W47" s="156">
        <v>41450</v>
      </c>
      <c r="X47" s="156">
        <v>44100</v>
      </c>
      <c r="Y47" s="156">
        <v>37400</v>
      </c>
      <c r="Z47" s="156">
        <v>42750</v>
      </c>
      <c r="AA47" s="156">
        <v>48100</v>
      </c>
      <c r="AB47" s="156">
        <v>53400</v>
      </c>
      <c r="AC47" s="156">
        <v>57700</v>
      </c>
      <c r="AD47" s="156">
        <v>61950</v>
      </c>
      <c r="AE47" s="156">
        <v>66250</v>
      </c>
      <c r="AF47" s="156">
        <v>70500</v>
      </c>
      <c r="AG47" s="156">
        <v>9999</v>
      </c>
      <c r="AH47" s="156" t="s">
        <v>53</v>
      </c>
      <c r="AI47" s="156" t="s">
        <v>1047</v>
      </c>
      <c r="AJ47" s="156">
        <v>0</v>
      </c>
    </row>
    <row r="48" spans="1:36" x14ac:dyDescent="0.25">
      <c r="A48" s="156" t="s">
        <v>54</v>
      </c>
      <c r="B48" s="156" t="s">
        <v>1051</v>
      </c>
      <c r="C48" s="156" t="s">
        <v>1175</v>
      </c>
      <c r="D48" s="156">
        <v>47</v>
      </c>
      <c r="E48" s="156">
        <v>93</v>
      </c>
      <c r="F48" s="156" t="s">
        <v>1072</v>
      </c>
      <c r="G48" s="156" t="s">
        <v>1071</v>
      </c>
      <c r="H48" s="226">
        <v>91700</v>
      </c>
      <c r="I48" s="156">
        <v>30250</v>
      </c>
      <c r="J48" s="156">
        <v>34600</v>
      </c>
      <c r="K48" s="156">
        <v>38900</v>
      </c>
      <c r="L48" s="156">
        <v>43200</v>
      </c>
      <c r="M48" s="156">
        <v>46700</v>
      </c>
      <c r="N48" s="156">
        <v>50150</v>
      </c>
      <c r="O48" s="156">
        <v>53600</v>
      </c>
      <c r="P48" s="156">
        <v>57050</v>
      </c>
      <c r="Q48" s="156">
        <v>18150</v>
      </c>
      <c r="R48" s="156">
        <v>20750</v>
      </c>
      <c r="S48" s="156">
        <v>24860</v>
      </c>
      <c r="T48" s="156">
        <v>30000</v>
      </c>
      <c r="U48" s="156">
        <v>35140</v>
      </c>
      <c r="V48" s="156">
        <v>40280</v>
      </c>
      <c r="W48" s="156">
        <v>45420</v>
      </c>
      <c r="X48" s="156">
        <v>50560</v>
      </c>
      <c r="Y48" s="156">
        <v>48400</v>
      </c>
      <c r="Z48" s="156">
        <v>55300</v>
      </c>
      <c r="AA48" s="156">
        <v>62200</v>
      </c>
      <c r="AB48" s="156">
        <v>69100</v>
      </c>
      <c r="AC48" s="156">
        <v>74650</v>
      </c>
      <c r="AD48" s="156">
        <v>80200</v>
      </c>
      <c r="AE48" s="156">
        <v>85700</v>
      </c>
      <c r="AF48" s="156">
        <v>91250</v>
      </c>
      <c r="AG48" s="156">
        <v>3840</v>
      </c>
      <c r="AH48" s="156" t="s">
        <v>54</v>
      </c>
      <c r="AI48" s="156" t="s">
        <v>1047</v>
      </c>
      <c r="AJ48" s="156">
        <v>1</v>
      </c>
    </row>
    <row r="49" spans="1:36" x14ac:dyDescent="0.25">
      <c r="A49" s="156" t="s">
        <v>55</v>
      </c>
      <c r="B49" s="156" t="s">
        <v>1051</v>
      </c>
      <c r="C49" s="156" t="s">
        <v>1174</v>
      </c>
      <c r="D49" s="156">
        <v>47</v>
      </c>
      <c r="E49" s="156">
        <v>95</v>
      </c>
      <c r="F49" s="156" t="s">
        <v>1173</v>
      </c>
      <c r="G49" s="156" t="s">
        <v>1172</v>
      </c>
      <c r="H49" s="226">
        <v>49200</v>
      </c>
      <c r="I49" s="156">
        <v>23400</v>
      </c>
      <c r="J49" s="156">
        <v>26750</v>
      </c>
      <c r="K49" s="156">
        <v>30100</v>
      </c>
      <c r="L49" s="156">
        <v>33400</v>
      </c>
      <c r="M49" s="156">
        <v>36100</v>
      </c>
      <c r="N49" s="156">
        <v>38750</v>
      </c>
      <c r="O49" s="156">
        <v>41450</v>
      </c>
      <c r="P49" s="156">
        <v>44100</v>
      </c>
      <c r="Q49" s="156">
        <v>14580</v>
      </c>
      <c r="R49" s="156">
        <v>19720</v>
      </c>
      <c r="S49" s="156">
        <v>24860</v>
      </c>
      <c r="T49" s="156">
        <v>30000</v>
      </c>
      <c r="U49" s="156">
        <v>35140</v>
      </c>
      <c r="V49" s="156">
        <v>38750</v>
      </c>
      <c r="W49" s="156">
        <v>41450</v>
      </c>
      <c r="X49" s="156">
        <v>44100</v>
      </c>
      <c r="Y49" s="156">
        <v>37400</v>
      </c>
      <c r="Z49" s="156">
        <v>42750</v>
      </c>
      <c r="AA49" s="156">
        <v>48100</v>
      </c>
      <c r="AB49" s="156">
        <v>53400</v>
      </c>
      <c r="AC49" s="156">
        <v>57700</v>
      </c>
      <c r="AD49" s="156">
        <v>61950</v>
      </c>
      <c r="AE49" s="156">
        <v>66250</v>
      </c>
      <c r="AF49" s="156">
        <v>70500</v>
      </c>
      <c r="AG49" s="156">
        <v>9999</v>
      </c>
      <c r="AH49" s="156" t="s">
        <v>55</v>
      </c>
      <c r="AI49" s="156" t="s">
        <v>1047</v>
      </c>
      <c r="AJ49" s="156">
        <v>0</v>
      </c>
    </row>
    <row r="50" spans="1:36" x14ac:dyDescent="0.25">
      <c r="A50" s="156" t="s">
        <v>56</v>
      </c>
      <c r="B50" s="156" t="s">
        <v>1051</v>
      </c>
      <c r="C50" s="156" t="s">
        <v>1171</v>
      </c>
      <c r="D50" s="156">
        <v>47</v>
      </c>
      <c r="E50" s="156">
        <v>97</v>
      </c>
      <c r="F50" s="156" t="s">
        <v>1170</v>
      </c>
      <c r="G50" s="156" t="s">
        <v>1169</v>
      </c>
      <c r="H50" s="226">
        <v>55500</v>
      </c>
      <c r="I50" s="156">
        <v>23400</v>
      </c>
      <c r="J50" s="156">
        <v>26750</v>
      </c>
      <c r="K50" s="156">
        <v>30100</v>
      </c>
      <c r="L50" s="156">
        <v>33400</v>
      </c>
      <c r="M50" s="156">
        <v>36100</v>
      </c>
      <c r="N50" s="156">
        <v>38750</v>
      </c>
      <c r="O50" s="156">
        <v>41450</v>
      </c>
      <c r="P50" s="156">
        <v>44100</v>
      </c>
      <c r="Q50" s="156">
        <v>14580</v>
      </c>
      <c r="R50" s="156">
        <v>19720</v>
      </c>
      <c r="S50" s="156">
        <v>24860</v>
      </c>
      <c r="T50" s="156">
        <v>30000</v>
      </c>
      <c r="U50" s="156">
        <v>35140</v>
      </c>
      <c r="V50" s="156">
        <v>38750</v>
      </c>
      <c r="W50" s="156">
        <v>41450</v>
      </c>
      <c r="X50" s="156">
        <v>44100</v>
      </c>
      <c r="Y50" s="156">
        <v>37400</v>
      </c>
      <c r="Z50" s="156">
        <v>42750</v>
      </c>
      <c r="AA50" s="156">
        <v>48100</v>
      </c>
      <c r="AB50" s="156">
        <v>53400</v>
      </c>
      <c r="AC50" s="156">
        <v>57700</v>
      </c>
      <c r="AD50" s="156">
        <v>61950</v>
      </c>
      <c r="AE50" s="156">
        <v>66250</v>
      </c>
      <c r="AF50" s="156">
        <v>70500</v>
      </c>
      <c r="AG50" s="156">
        <v>9999</v>
      </c>
      <c r="AH50" s="156" t="s">
        <v>56</v>
      </c>
      <c r="AI50" s="156" t="s">
        <v>1047</v>
      </c>
      <c r="AJ50" s="156">
        <v>0</v>
      </c>
    </row>
    <row r="51" spans="1:36" x14ac:dyDescent="0.25">
      <c r="A51" s="156" t="s">
        <v>57</v>
      </c>
      <c r="B51" s="156" t="s">
        <v>1051</v>
      </c>
      <c r="C51" s="156" t="s">
        <v>1168</v>
      </c>
      <c r="D51" s="156">
        <v>47</v>
      </c>
      <c r="E51" s="156">
        <v>99</v>
      </c>
      <c r="F51" s="156" t="s">
        <v>1167</v>
      </c>
      <c r="G51" s="156" t="s">
        <v>1166</v>
      </c>
      <c r="H51" s="226">
        <v>66800</v>
      </c>
      <c r="I51" s="156">
        <v>23400</v>
      </c>
      <c r="J51" s="156">
        <v>26750</v>
      </c>
      <c r="K51" s="156">
        <v>30100</v>
      </c>
      <c r="L51" s="156">
        <v>33400</v>
      </c>
      <c r="M51" s="156">
        <v>36100</v>
      </c>
      <c r="N51" s="156">
        <v>38750</v>
      </c>
      <c r="O51" s="156">
        <v>41450</v>
      </c>
      <c r="P51" s="156">
        <v>44100</v>
      </c>
      <c r="Q51" s="156">
        <v>14580</v>
      </c>
      <c r="R51" s="156">
        <v>19720</v>
      </c>
      <c r="S51" s="156">
        <v>24860</v>
      </c>
      <c r="T51" s="156">
        <v>30000</v>
      </c>
      <c r="U51" s="156">
        <v>35140</v>
      </c>
      <c r="V51" s="156">
        <v>38750</v>
      </c>
      <c r="W51" s="156">
        <v>41450</v>
      </c>
      <c r="X51" s="156">
        <v>44100</v>
      </c>
      <c r="Y51" s="156">
        <v>37400</v>
      </c>
      <c r="Z51" s="156">
        <v>42750</v>
      </c>
      <c r="AA51" s="156">
        <v>48100</v>
      </c>
      <c r="AB51" s="156">
        <v>53400</v>
      </c>
      <c r="AC51" s="156">
        <v>57700</v>
      </c>
      <c r="AD51" s="156">
        <v>61950</v>
      </c>
      <c r="AE51" s="156">
        <v>66250</v>
      </c>
      <c r="AF51" s="156">
        <v>70500</v>
      </c>
      <c r="AG51" s="156">
        <v>9999</v>
      </c>
      <c r="AH51" s="156" t="s">
        <v>57</v>
      </c>
      <c r="AI51" s="156" t="s">
        <v>1047</v>
      </c>
      <c r="AJ51" s="156">
        <v>0</v>
      </c>
    </row>
    <row r="52" spans="1:36" x14ac:dyDescent="0.25">
      <c r="A52" s="156" t="s">
        <v>58</v>
      </c>
      <c r="B52" s="156" t="s">
        <v>1051</v>
      </c>
      <c r="C52" s="156" t="s">
        <v>1165</v>
      </c>
      <c r="D52" s="156">
        <v>47</v>
      </c>
      <c r="E52" s="156">
        <v>101</v>
      </c>
      <c r="F52" s="156" t="s">
        <v>1164</v>
      </c>
      <c r="G52" s="156" t="s">
        <v>1163</v>
      </c>
      <c r="H52" s="226">
        <v>67800</v>
      </c>
      <c r="I52" s="156">
        <v>23400</v>
      </c>
      <c r="J52" s="156">
        <v>26750</v>
      </c>
      <c r="K52" s="156">
        <v>30100</v>
      </c>
      <c r="L52" s="156">
        <v>33400</v>
      </c>
      <c r="M52" s="156">
        <v>36100</v>
      </c>
      <c r="N52" s="156">
        <v>38750</v>
      </c>
      <c r="O52" s="156">
        <v>41450</v>
      </c>
      <c r="P52" s="156">
        <v>44100</v>
      </c>
      <c r="Q52" s="156">
        <v>14580</v>
      </c>
      <c r="R52" s="156">
        <v>19720</v>
      </c>
      <c r="S52" s="156">
        <v>24860</v>
      </c>
      <c r="T52" s="156">
        <v>30000</v>
      </c>
      <c r="U52" s="156">
        <v>35140</v>
      </c>
      <c r="V52" s="156">
        <v>38750</v>
      </c>
      <c r="W52" s="156">
        <v>41450</v>
      </c>
      <c r="X52" s="156">
        <v>44100</v>
      </c>
      <c r="Y52" s="156">
        <v>37400</v>
      </c>
      <c r="Z52" s="156">
        <v>42750</v>
      </c>
      <c r="AA52" s="156">
        <v>48100</v>
      </c>
      <c r="AB52" s="156">
        <v>53400</v>
      </c>
      <c r="AC52" s="156">
        <v>57700</v>
      </c>
      <c r="AD52" s="156">
        <v>61950</v>
      </c>
      <c r="AE52" s="156">
        <v>66250</v>
      </c>
      <c r="AF52" s="156">
        <v>70500</v>
      </c>
      <c r="AG52" s="156">
        <v>9999</v>
      </c>
      <c r="AH52" s="156" t="s">
        <v>58</v>
      </c>
      <c r="AI52" s="156" t="s">
        <v>1047</v>
      </c>
      <c r="AJ52" s="156">
        <v>0</v>
      </c>
    </row>
    <row r="53" spans="1:36" x14ac:dyDescent="0.25">
      <c r="A53" s="156" t="s">
        <v>59</v>
      </c>
      <c r="B53" s="156" t="s">
        <v>1051</v>
      </c>
      <c r="C53" s="156" t="s">
        <v>1162</v>
      </c>
      <c r="D53" s="156">
        <v>47</v>
      </c>
      <c r="E53" s="156">
        <v>103</v>
      </c>
      <c r="F53" s="156" t="s">
        <v>1161</v>
      </c>
      <c r="G53" s="156" t="s">
        <v>1160</v>
      </c>
      <c r="H53" s="226">
        <v>81800</v>
      </c>
      <c r="I53" s="156">
        <v>23850</v>
      </c>
      <c r="J53" s="156">
        <v>27250</v>
      </c>
      <c r="K53" s="156">
        <v>30650</v>
      </c>
      <c r="L53" s="156">
        <v>34050</v>
      </c>
      <c r="M53" s="156">
        <v>36800</v>
      </c>
      <c r="N53" s="156">
        <v>39500</v>
      </c>
      <c r="O53" s="156">
        <v>42250</v>
      </c>
      <c r="P53" s="156">
        <v>44950</v>
      </c>
      <c r="Q53" s="156">
        <v>14580</v>
      </c>
      <c r="R53" s="156">
        <v>19720</v>
      </c>
      <c r="S53" s="156">
        <v>24860</v>
      </c>
      <c r="T53" s="156">
        <v>30000</v>
      </c>
      <c r="U53" s="156">
        <v>35140</v>
      </c>
      <c r="V53" s="156">
        <v>39500</v>
      </c>
      <c r="W53" s="156">
        <v>42250</v>
      </c>
      <c r="X53" s="156">
        <v>44950</v>
      </c>
      <c r="Y53" s="156">
        <v>38150</v>
      </c>
      <c r="Z53" s="156">
        <v>43600</v>
      </c>
      <c r="AA53" s="156">
        <v>49050</v>
      </c>
      <c r="AB53" s="156">
        <v>54450</v>
      </c>
      <c r="AC53" s="156">
        <v>58850</v>
      </c>
      <c r="AD53" s="156">
        <v>63200</v>
      </c>
      <c r="AE53" s="156">
        <v>67550</v>
      </c>
      <c r="AF53" s="156">
        <v>71900</v>
      </c>
      <c r="AG53" s="156">
        <v>9999</v>
      </c>
      <c r="AH53" s="156" t="s">
        <v>59</v>
      </c>
      <c r="AI53" s="156" t="s">
        <v>1047</v>
      </c>
      <c r="AJ53" s="156">
        <v>0</v>
      </c>
    </row>
    <row r="54" spans="1:36" x14ac:dyDescent="0.25">
      <c r="A54" s="156" t="s">
        <v>60</v>
      </c>
      <c r="B54" s="156" t="s">
        <v>1051</v>
      </c>
      <c r="C54" s="156" t="s">
        <v>1159</v>
      </c>
      <c r="D54" s="156">
        <v>47</v>
      </c>
      <c r="E54" s="156">
        <v>105</v>
      </c>
      <c r="F54" s="156" t="s">
        <v>1072</v>
      </c>
      <c r="G54" s="156" t="s">
        <v>1071</v>
      </c>
      <c r="H54" s="226">
        <v>91700</v>
      </c>
      <c r="I54" s="156">
        <v>30250</v>
      </c>
      <c r="J54" s="156">
        <v>34600</v>
      </c>
      <c r="K54" s="156">
        <v>38900</v>
      </c>
      <c r="L54" s="156">
        <v>43200</v>
      </c>
      <c r="M54" s="156">
        <v>46700</v>
      </c>
      <c r="N54" s="156">
        <v>50150</v>
      </c>
      <c r="O54" s="156">
        <v>53600</v>
      </c>
      <c r="P54" s="156">
        <v>57050</v>
      </c>
      <c r="Q54" s="156">
        <v>18150</v>
      </c>
      <c r="R54" s="156">
        <v>20750</v>
      </c>
      <c r="S54" s="156">
        <v>24860</v>
      </c>
      <c r="T54" s="156">
        <v>30000</v>
      </c>
      <c r="U54" s="156">
        <v>35140</v>
      </c>
      <c r="V54" s="156">
        <v>40280</v>
      </c>
      <c r="W54" s="156">
        <v>45420</v>
      </c>
      <c r="X54" s="156">
        <v>50560</v>
      </c>
      <c r="Y54" s="156">
        <v>48400</v>
      </c>
      <c r="Z54" s="156">
        <v>55300</v>
      </c>
      <c r="AA54" s="156">
        <v>62200</v>
      </c>
      <c r="AB54" s="156">
        <v>69100</v>
      </c>
      <c r="AC54" s="156">
        <v>74650</v>
      </c>
      <c r="AD54" s="156">
        <v>80200</v>
      </c>
      <c r="AE54" s="156">
        <v>85700</v>
      </c>
      <c r="AF54" s="156">
        <v>91250</v>
      </c>
      <c r="AG54" s="156">
        <v>3840</v>
      </c>
      <c r="AH54" s="156" t="s">
        <v>60</v>
      </c>
      <c r="AI54" s="156" t="s">
        <v>1047</v>
      </c>
      <c r="AJ54" s="156">
        <v>1</v>
      </c>
    </row>
    <row r="55" spans="1:36" x14ac:dyDescent="0.25">
      <c r="A55" s="156" t="s">
        <v>63</v>
      </c>
      <c r="B55" s="156" t="s">
        <v>1051</v>
      </c>
      <c r="C55" s="156" t="s">
        <v>1158</v>
      </c>
      <c r="D55" s="156">
        <v>47</v>
      </c>
      <c r="E55" s="156">
        <v>111</v>
      </c>
      <c r="F55" s="156" t="s">
        <v>1157</v>
      </c>
      <c r="G55" s="156" t="s">
        <v>1156</v>
      </c>
      <c r="H55" s="226">
        <v>70400</v>
      </c>
      <c r="I55" s="156">
        <v>23400</v>
      </c>
      <c r="J55" s="156">
        <v>26750</v>
      </c>
      <c r="K55" s="156">
        <v>30100</v>
      </c>
      <c r="L55" s="156">
        <v>33400</v>
      </c>
      <c r="M55" s="156">
        <v>36100</v>
      </c>
      <c r="N55" s="156">
        <v>38750</v>
      </c>
      <c r="O55" s="156">
        <v>41450</v>
      </c>
      <c r="P55" s="156">
        <v>44100</v>
      </c>
      <c r="Q55" s="156">
        <v>14580</v>
      </c>
      <c r="R55" s="156">
        <v>19720</v>
      </c>
      <c r="S55" s="156">
        <v>24860</v>
      </c>
      <c r="T55" s="156">
        <v>30000</v>
      </c>
      <c r="U55" s="156">
        <v>35140</v>
      </c>
      <c r="V55" s="156">
        <v>38750</v>
      </c>
      <c r="W55" s="156">
        <v>41450</v>
      </c>
      <c r="X55" s="156">
        <v>44100</v>
      </c>
      <c r="Y55" s="156">
        <v>37400</v>
      </c>
      <c r="Z55" s="156">
        <v>42750</v>
      </c>
      <c r="AA55" s="156">
        <v>48100</v>
      </c>
      <c r="AB55" s="156">
        <v>53400</v>
      </c>
      <c r="AC55" s="156">
        <v>57700</v>
      </c>
      <c r="AD55" s="156">
        <v>61950</v>
      </c>
      <c r="AE55" s="156">
        <v>66250</v>
      </c>
      <c r="AF55" s="156">
        <v>70500</v>
      </c>
      <c r="AG55" s="156">
        <v>9999</v>
      </c>
      <c r="AH55" s="156" t="s">
        <v>63</v>
      </c>
      <c r="AI55" s="156" t="s">
        <v>1047</v>
      </c>
      <c r="AJ55" s="156">
        <v>1</v>
      </c>
    </row>
    <row r="56" spans="1:36" x14ac:dyDescent="0.25">
      <c r="A56" s="156" t="s">
        <v>64</v>
      </c>
      <c r="B56" s="156" t="s">
        <v>1051</v>
      </c>
      <c r="C56" s="156" t="s">
        <v>1155</v>
      </c>
      <c r="D56" s="156">
        <v>47</v>
      </c>
      <c r="E56" s="156">
        <v>113</v>
      </c>
      <c r="F56" s="156" t="s">
        <v>1154</v>
      </c>
      <c r="G56" s="156" t="s">
        <v>1153</v>
      </c>
      <c r="H56" s="226">
        <v>73500</v>
      </c>
      <c r="I56" s="156">
        <v>24000</v>
      </c>
      <c r="J56" s="156">
        <v>27400</v>
      </c>
      <c r="K56" s="156">
        <v>30850</v>
      </c>
      <c r="L56" s="156">
        <v>34250</v>
      </c>
      <c r="M56" s="156">
        <v>37000</v>
      </c>
      <c r="N56" s="156">
        <v>39750</v>
      </c>
      <c r="O56" s="156">
        <v>42500</v>
      </c>
      <c r="P56" s="156">
        <v>45250</v>
      </c>
      <c r="Q56" s="156">
        <v>14580</v>
      </c>
      <c r="R56" s="156">
        <v>19720</v>
      </c>
      <c r="S56" s="156">
        <v>24860</v>
      </c>
      <c r="T56" s="156">
        <v>30000</v>
      </c>
      <c r="U56" s="156">
        <v>35140</v>
      </c>
      <c r="V56" s="156">
        <v>39750</v>
      </c>
      <c r="W56" s="156">
        <v>42500</v>
      </c>
      <c r="X56" s="156">
        <v>45250</v>
      </c>
      <c r="Y56" s="156">
        <v>38400</v>
      </c>
      <c r="Z56" s="156">
        <v>43850</v>
      </c>
      <c r="AA56" s="156">
        <v>49350</v>
      </c>
      <c r="AB56" s="156">
        <v>54800</v>
      </c>
      <c r="AC56" s="156">
        <v>59200</v>
      </c>
      <c r="AD56" s="156">
        <v>63600</v>
      </c>
      <c r="AE56" s="156">
        <v>68000</v>
      </c>
      <c r="AF56" s="156">
        <v>72350</v>
      </c>
      <c r="AG56" s="156">
        <v>3580</v>
      </c>
      <c r="AH56" s="156" t="s">
        <v>64</v>
      </c>
      <c r="AI56" s="156" t="s">
        <v>1047</v>
      </c>
      <c r="AJ56" s="156">
        <v>1</v>
      </c>
    </row>
    <row r="57" spans="1:36" x14ac:dyDescent="0.25">
      <c r="A57" s="156" t="s">
        <v>65</v>
      </c>
      <c r="B57" s="156" t="s">
        <v>1051</v>
      </c>
      <c r="C57" s="156" t="s">
        <v>1152</v>
      </c>
      <c r="D57" s="156">
        <v>47</v>
      </c>
      <c r="E57" s="156">
        <v>115</v>
      </c>
      <c r="F57" s="156" t="s">
        <v>1094</v>
      </c>
      <c r="G57" s="156" t="s">
        <v>1093</v>
      </c>
      <c r="H57" s="226">
        <v>90700</v>
      </c>
      <c r="I57" s="156">
        <v>27900</v>
      </c>
      <c r="J57" s="156">
        <v>31850</v>
      </c>
      <c r="K57" s="156">
        <v>35850</v>
      </c>
      <c r="L57" s="156">
        <v>39800</v>
      </c>
      <c r="M57" s="156">
        <v>43000</v>
      </c>
      <c r="N57" s="156">
        <v>46200</v>
      </c>
      <c r="O57" s="156">
        <v>49400</v>
      </c>
      <c r="P57" s="156">
        <v>52550</v>
      </c>
      <c r="Q57" s="156">
        <v>16750</v>
      </c>
      <c r="R57" s="156">
        <v>19720</v>
      </c>
      <c r="S57" s="156">
        <v>24860</v>
      </c>
      <c r="T57" s="156">
        <v>30000</v>
      </c>
      <c r="U57" s="156">
        <v>35140</v>
      </c>
      <c r="V57" s="156">
        <v>40280</v>
      </c>
      <c r="W57" s="156">
        <v>45420</v>
      </c>
      <c r="X57" s="156">
        <v>50560</v>
      </c>
      <c r="Y57" s="156">
        <v>44600</v>
      </c>
      <c r="Z57" s="156">
        <v>51000</v>
      </c>
      <c r="AA57" s="156">
        <v>57350</v>
      </c>
      <c r="AB57" s="156">
        <v>63700</v>
      </c>
      <c r="AC57" s="156">
        <v>68800</v>
      </c>
      <c r="AD57" s="156">
        <v>73900</v>
      </c>
      <c r="AE57" s="156">
        <v>79000</v>
      </c>
      <c r="AF57" s="156">
        <v>84100</v>
      </c>
      <c r="AG57" s="156">
        <v>1560</v>
      </c>
      <c r="AH57" s="156" t="s">
        <v>65</v>
      </c>
      <c r="AI57" s="156" t="s">
        <v>1047</v>
      </c>
      <c r="AJ57" s="156">
        <v>1</v>
      </c>
    </row>
    <row r="58" spans="1:36" x14ac:dyDescent="0.25">
      <c r="A58" s="156" t="s">
        <v>66</v>
      </c>
      <c r="B58" s="156" t="s">
        <v>1051</v>
      </c>
      <c r="C58" s="156" t="s">
        <v>1151</v>
      </c>
      <c r="D58" s="156">
        <v>47</v>
      </c>
      <c r="E58" s="156">
        <v>117</v>
      </c>
      <c r="F58" s="156" t="s">
        <v>1150</v>
      </c>
      <c r="G58" s="156" t="s">
        <v>1149</v>
      </c>
      <c r="H58" s="226">
        <v>78000</v>
      </c>
      <c r="I58" s="156">
        <v>24500</v>
      </c>
      <c r="J58" s="156">
        <v>28000</v>
      </c>
      <c r="K58" s="156">
        <v>31500</v>
      </c>
      <c r="L58" s="156">
        <v>35000</v>
      </c>
      <c r="M58" s="156">
        <v>37800</v>
      </c>
      <c r="N58" s="156">
        <v>40600</v>
      </c>
      <c r="O58" s="156">
        <v>43400</v>
      </c>
      <c r="P58" s="156">
        <v>46200</v>
      </c>
      <c r="Q58" s="156">
        <v>14700</v>
      </c>
      <c r="R58" s="156">
        <v>19720</v>
      </c>
      <c r="S58" s="156">
        <v>24860</v>
      </c>
      <c r="T58" s="156">
        <v>30000</v>
      </c>
      <c r="U58" s="156">
        <v>35140</v>
      </c>
      <c r="V58" s="156">
        <v>40280</v>
      </c>
      <c r="W58" s="156">
        <v>43400</v>
      </c>
      <c r="X58" s="156">
        <v>46200</v>
      </c>
      <c r="Y58" s="156">
        <v>39200</v>
      </c>
      <c r="Z58" s="156">
        <v>44800</v>
      </c>
      <c r="AA58" s="156">
        <v>50400</v>
      </c>
      <c r="AB58" s="156">
        <v>56000</v>
      </c>
      <c r="AC58" s="156">
        <v>60500</v>
      </c>
      <c r="AD58" s="156">
        <v>65000</v>
      </c>
      <c r="AE58" s="156">
        <v>69450</v>
      </c>
      <c r="AF58" s="156">
        <v>73950</v>
      </c>
      <c r="AG58" s="156">
        <v>9999</v>
      </c>
      <c r="AH58" s="156" t="s">
        <v>66</v>
      </c>
      <c r="AI58" s="156" t="s">
        <v>1047</v>
      </c>
      <c r="AJ58" s="156">
        <v>0</v>
      </c>
    </row>
    <row r="59" spans="1:36" x14ac:dyDescent="0.25">
      <c r="A59" s="156" t="s">
        <v>67</v>
      </c>
      <c r="B59" s="156" t="s">
        <v>1051</v>
      </c>
      <c r="C59" s="156" t="s">
        <v>1148</v>
      </c>
      <c r="D59" s="156">
        <v>47</v>
      </c>
      <c r="E59" s="156">
        <v>119</v>
      </c>
      <c r="F59" s="156" t="s">
        <v>1147</v>
      </c>
      <c r="G59" s="156" t="s">
        <v>1146</v>
      </c>
      <c r="H59" s="226">
        <v>88200</v>
      </c>
      <c r="I59" s="156">
        <v>27500</v>
      </c>
      <c r="J59" s="156">
        <v>31400</v>
      </c>
      <c r="K59" s="156">
        <v>35350</v>
      </c>
      <c r="L59" s="156">
        <v>39250</v>
      </c>
      <c r="M59" s="156">
        <v>42400</v>
      </c>
      <c r="N59" s="156">
        <v>45550</v>
      </c>
      <c r="O59" s="156">
        <v>48700</v>
      </c>
      <c r="P59" s="156">
        <v>51850</v>
      </c>
      <c r="Q59" s="156">
        <v>16500</v>
      </c>
      <c r="R59" s="156">
        <v>19720</v>
      </c>
      <c r="S59" s="156">
        <v>24860</v>
      </c>
      <c r="T59" s="156">
        <v>30000</v>
      </c>
      <c r="U59" s="156">
        <v>35140</v>
      </c>
      <c r="V59" s="156">
        <v>40280</v>
      </c>
      <c r="W59" s="156">
        <v>45420</v>
      </c>
      <c r="X59" s="156">
        <v>50560</v>
      </c>
      <c r="Y59" s="156">
        <v>44000</v>
      </c>
      <c r="Z59" s="156">
        <v>50250</v>
      </c>
      <c r="AA59" s="156">
        <v>56550</v>
      </c>
      <c r="AB59" s="156">
        <v>62800</v>
      </c>
      <c r="AC59" s="156">
        <v>67850</v>
      </c>
      <c r="AD59" s="156">
        <v>72850</v>
      </c>
      <c r="AE59" s="156">
        <v>77900</v>
      </c>
      <c r="AF59" s="156">
        <v>82900</v>
      </c>
      <c r="AG59" s="156">
        <v>9999</v>
      </c>
      <c r="AH59" s="156" t="s">
        <v>67</v>
      </c>
      <c r="AI59" s="156" t="s">
        <v>1047</v>
      </c>
      <c r="AJ59" s="156">
        <v>1</v>
      </c>
    </row>
    <row r="60" spans="1:36" x14ac:dyDescent="0.25">
      <c r="A60" s="156" t="s">
        <v>61</v>
      </c>
      <c r="B60" s="156" t="s">
        <v>1051</v>
      </c>
      <c r="C60" s="156" t="s">
        <v>1145</v>
      </c>
      <c r="D60" s="156">
        <v>47</v>
      </c>
      <c r="E60" s="156">
        <v>107</v>
      </c>
      <c r="F60" s="156" t="s">
        <v>1144</v>
      </c>
      <c r="G60" s="156" t="s">
        <v>1143</v>
      </c>
      <c r="H60" s="226">
        <v>69700</v>
      </c>
      <c r="I60" s="156">
        <v>23400</v>
      </c>
      <c r="J60" s="156">
        <v>26750</v>
      </c>
      <c r="K60" s="156">
        <v>30100</v>
      </c>
      <c r="L60" s="156">
        <v>33400</v>
      </c>
      <c r="M60" s="156">
        <v>36100</v>
      </c>
      <c r="N60" s="156">
        <v>38750</v>
      </c>
      <c r="O60" s="156">
        <v>41450</v>
      </c>
      <c r="P60" s="156">
        <v>44100</v>
      </c>
      <c r="Q60" s="156">
        <v>14580</v>
      </c>
      <c r="R60" s="156">
        <v>19720</v>
      </c>
      <c r="S60" s="156">
        <v>24860</v>
      </c>
      <c r="T60" s="156">
        <v>30000</v>
      </c>
      <c r="U60" s="156">
        <v>35140</v>
      </c>
      <c r="V60" s="156">
        <v>38750</v>
      </c>
      <c r="W60" s="156">
        <v>41450</v>
      </c>
      <c r="X60" s="156">
        <v>44100</v>
      </c>
      <c r="Y60" s="156">
        <v>37400</v>
      </c>
      <c r="Z60" s="156">
        <v>42750</v>
      </c>
      <c r="AA60" s="156">
        <v>48100</v>
      </c>
      <c r="AB60" s="156">
        <v>53400</v>
      </c>
      <c r="AC60" s="156">
        <v>57700</v>
      </c>
      <c r="AD60" s="156">
        <v>61950</v>
      </c>
      <c r="AE60" s="156">
        <v>66250</v>
      </c>
      <c r="AF60" s="156">
        <v>70500</v>
      </c>
      <c r="AG60" s="156">
        <v>9999</v>
      </c>
      <c r="AH60" s="156" t="s">
        <v>61</v>
      </c>
      <c r="AI60" s="156" t="s">
        <v>1047</v>
      </c>
      <c r="AJ60" s="156">
        <v>0</v>
      </c>
    </row>
    <row r="61" spans="1:36" x14ac:dyDescent="0.25">
      <c r="A61" s="156" t="s">
        <v>62</v>
      </c>
      <c r="B61" s="156" t="s">
        <v>1051</v>
      </c>
      <c r="C61" s="156" t="s">
        <v>1142</v>
      </c>
      <c r="D61" s="156">
        <v>47</v>
      </c>
      <c r="E61" s="156">
        <v>109</v>
      </c>
      <c r="F61" s="156" t="s">
        <v>1141</v>
      </c>
      <c r="G61" s="156" t="s">
        <v>1140</v>
      </c>
      <c r="H61" s="226">
        <v>62400</v>
      </c>
      <c r="I61" s="156">
        <v>23400</v>
      </c>
      <c r="J61" s="156">
        <v>26750</v>
      </c>
      <c r="K61" s="156">
        <v>30100</v>
      </c>
      <c r="L61" s="156">
        <v>33400</v>
      </c>
      <c r="M61" s="156">
        <v>36100</v>
      </c>
      <c r="N61" s="156">
        <v>38750</v>
      </c>
      <c r="O61" s="156">
        <v>41450</v>
      </c>
      <c r="P61" s="156">
        <v>44100</v>
      </c>
      <c r="Q61" s="156">
        <v>14580</v>
      </c>
      <c r="R61" s="156">
        <v>19720</v>
      </c>
      <c r="S61" s="156">
        <v>24860</v>
      </c>
      <c r="T61" s="156">
        <v>30000</v>
      </c>
      <c r="U61" s="156">
        <v>35140</v>
      </c>
      <c r="V61" s="156">
        <v>38750</v>
      </c>
      <c r="W61" s="156">
        <v>41450</v>
      </c>
      <c r="X61" s="156">
        <v>44100</v>
      </c>
      <c r="Y61" s="156">
        <v>37400</v>
      </c>
      <c r="Z61" s="156">
        <v>42750</v>
      </c>
      <c r="AA61" s="156">
        <v>48100</v>
      </c>
      <c r="AB61" s="156">
        <v>53400</v>
      </c>
      <c r="AC61" s="156">
        <v>57700</v>
      </c>
      <c r="AD61" s="156">
        <v>61950</v>
      </c>
      <c r="AE61" s="156">
        <v>66250</v>
      </c>
      <c r="AF61" s="156">
        <v>70500</v>
      </c>
      <c r="AG61" s="156">
        <v>9999</v>
      </c>
      <c r="AH61" s="156" t="s">
        <v>62</v>
      </c>
      <c r="AI61" s="156" t="s">
        <v>1047</v>
      </c>
      <c r="AJ61" s="156">
        <v>0</v>
      </c>
    </row>
    <row r="62" spans="1:36" x14ac:dyDescent="0.25">
      <c r="A62" s="156" t="s">
        <v>68</v>
      </c>
      <c r="B62" s="156" t="s">
        <v>1051</v>
      </c>
      <c r="C62" s="156" t="s">
        <v>1139</v>
      </c>
      <c r="D62" s="156">
        <v>47</v>
      </c>
      <c r="E62" s="156">
        <v>121</v>
      </c>
      <c r="F62" s="156" t="s">
        <v>1138</v>
      </c>
      <c r="G62" s="156" t="s">
        <v>1137</v>
      </c>
      <c r="H62" s="226">
        <v>68400</v>
      </c>
      <c r="I62" s="156">
        <v>23400</v>
      </c>
      <c r="J62" s="156">
        <v>26750</v>
      </c>
      <c r="K62" s="156">
        <v>30100</v>
      </c>
      <c r="L62" s="156">
        <v>33400</v>
      </c>
      <c r="M62" s="156">
        <v>36100</v>
      </c>
      <c r="N62" s="156">
        <v>38750</v>
      </c>
      <c r="O62" s="156">
        <v>41450</v>
      </c>
      <c r="P62" s="156">
        <v>44100</v>
      </c>
      <c r="Q62" s="156">
        <v>14580</v>
      </c>
      <c r="R62" s="156">
        <v>19720</v>
      </c>
      <c r="S62" s="156">
        <v>24860</v>
      </c>
      <c r="T62" s="156">
        <v>30000</v>
      </c>
      <c r="U62" s="156">
        <v>35140</v>
      </c>
      <c r="V62" s="156">
        <v>38750</v>
      </c>
      <c r="W62" s="156">
        <v>41450</v>
      </c>
      <c r="X62" s="156">
        <v>44100</v>
      </c>
      <c r="Y62" s="156">
        <v>37400</v>
      </c>
      <c r="Z62" s="156">
        <v>42750</v>
      </c>
      <c r="AA62" s="156">
        <v>48100</v>
      </c>
      <c r="AB62" s="156">
        <v>53400</v>
      </c>
      <c r="AC62" s="156">
        <v>57700</v>
      </c>
      <c r="AD62" s="156">
        <v>61950</v>
      </c>
      <c r="AE62" s="156">
        <v>66250</v>
      </c>
      <c r="AF62" s="156">
        <v>70500</v>
      </c>
      <c r="AG62" s="156">
        <v>9999</v>
      </c>
      <c r="AH62" s="156" t="s">
        <v>68</v>
      </c>
      <c r="AI62" s="156" t="s">
        <v>1047</v>
      </c>
      <c r="AJ62" s="156">
        <v>0</v>
      </c>
    </row>
    <row r="63" spans="1:36" x14ac:dyDescent="0.25">
      <c r="A63" s="156" t="s">
        <v>69</v>
      </c>
      <c r="B63" s="156" t="s">
        <v>1051</v>
      </c>
      <c r="C63" s="156" t="s">
        <v>1136</v>
      </c>
      <c r="D63" s="156">
        <v>47</v>
      </c>
      <c r="E63" s="156">
        <v>123</v>
      </c>
      <c r="F63" s="156" t="s">
        <v>1135</v>
      </c>
      <c r="G63" s="156" t="s">
        <v>1134</v>
      </c>
      <c r="H63" s="226">
        <v>67300</v>
      </c>
      <c r="I63" s="156">
        <v>23400</v>
      </c>
      <c r="J63" s="156">
        <v>26750</v>
      </c>
      <c r="K63" s="156">
        <v>30100</v>
      </c>
      <c r="L63" s="156">
        <v>33400</v>
      </c>
      <c r="M63" s="156">
        <v>36100</v>
      </c>
      <c r="N63" s="156">
        <v>38750</v>
      </c>
      <c r="O63" s="156">
        <v>41450</v>
      </c>
      <c r="P63" s="156">
        <v>44100</v>
      </c>
      <c r="Q63" s="156">
        <v>14580</v>
      </c>
      <c r="R63" s="156">
        <v>19720</v>
      </c>
      <c r="S63" s="156">
        <v>24860</v>
      </c>
      <c r="T63" s="156">
        <v>30000</v>
      </c>
      <c r="U63" s="156">
        <v>35140</v>
      </c>
      <c r="V63" s="156">
        <v>38750</v>
      </c>
      <c r="W63" s="156">
        <v>41450</v>
      </c>
      <c r="X63" s="156">
        <v>44100</v>
      </c>
      <c r="Y63" s="156">
        <v>37400</v>
      </c>
      <c r="Z63" s="156">
        <v>42750</v>
      </c>
      <c r="AA63" s="156">
        <v>48100</v>
      </c>
      <c r="AB63" s="156">
        <v>53400</v>
      </c>
      <c r="AC63" s="156">
        <v>57700</v>
      </c>
      <c r="AD63" s="156">
        <v>61950</v>
      </c>
      <c r="AE63" s="156">
        <v>66250</v>
      </c>
      <c r="AF63" s="156">
        <v>70500</v>
      </c>
      <c r="AG63" s="156">
        <v>9999</v>
      </c>
      <c r="AH63" s="156" t="s">
        <v>69</v>
      </c>
      <c r="AI63" s="156" t="s">
        <v>1047</v>
      </c>
      <c r="AJ63" s="156">
        <v>0</v>
      </c>
    </row>
    <row r="64" spans="1:36" x14ac:dyDescent="0.25">
      <c r="A64" s="156" t="s">
        <v>70</v>
      </c>
      <c r="B64" s="156" t="s">
        <v>1051</v>
      </c>
      <c r="C64" s="156" t="s">
        <v>1133</v>
      </c>
      <c r="D64" s="156">
        <v>47</v>
      </c>
      <c r="E64" s="156">
        <v>125</v>
      </c>
      <c r="F64" s="156" t="s">
        <v>1132</v>
      </c>
      <c r="G64" s="156" t="s">
        <v>1131</v>
      </c>
      <c r="H64" s="226">
        <v>73000</v>
      </c>
      <c r="I64" s="156">
        <v>25550</v>
      </c>
      <c r="J64" s="156">
        <v>29200</v>
      </c>
      <c r="K64" s="156">
        <v>32850</v>
      </c>
      <c r="L64" s="156">
        <v>36500</v>
      </c>
      <c r="M64" s="156">
        <v>39450</v>
      </c>
      <c r="N64" s="156">
        <v>42350</v>
      </c>
      <c r="O64" s="156">
        <v>45300</v>
      </c>
      <c r="P64" s="156">
        <v>48200</v>
      </c>
      <c r="Q64" s="156">
        <v>15350</v>
      </c>
      <c r="R64" s="156">
        <v>19720</v>
      </c>
      <c r="S64" s="156">
        <v>24860</v>
      </c>
      <c r="T64" s="156">
        <v>30000</v>
      </c>
      <c r="U64" s="156">
        <v>35140</v>
      </c>
      <c r="V64" s="156">
        <v>40280</v>
      </c>
      <c r="W64" s="156">
        <v>45300</v>
      </c>
      <c r="X64" s="156">
        <v>48200</v>
      </c>
      <c r="Y64" s="156">
        <v>40900</v>
      </c>
      <c r="Z64" s="156">
        <v>46750</v>
      </c>
      <c r="AA64" s="156">
        <v>52600</v>
      </c>
      <c r="AB64" s="156">
        <v>58400</v>
      </c>
      <c r="AC64" s="156">
        <v>63100</v>
      </c>
      <c r="AD64" s="156">
        <v>67750</v>
      </c>
      <c r="AE64" s="156">
        <v>72450</v>
      </c>
      <c r="AF64" s="156">
        <v>77100</v>
      </c>
      <c r="AG64" s="156">
        <v>1660</v>
      </c>
      <c r="AH64" s="156" t="s">
        <v>70</v>
      </c>
      <c r="AI64" s="156" t="s">
        <v>1047</v>
      </c>
      <c r="AJ64" s="156">
        <v>1</v>
      </c>
    </row>
    <row r="65" spans="1:36" x14ac:dyDescent="0.25">
      <c r="A65" s="156" t="s">
        <v>71</v>
      </c>
      <c r="B65" s="156" t="s">
        <v>1051</v>
      </c>
      <c r="C65" s="156" t="s">
        <v>1130</v>
      </c>
      <c r="D65" s="156">
        <v>47</v>
      </c>
      <c r="E65" s="156">
        <v>127</v>
      </c>
      <c r="F65" s="156" t="s">
        <v>1129</v>
      </c>
      <c r="G65" s="156" t="s">
        <v>1128</v>
      </c>
      <c r="H65" s="226">
        <v>89800</v>
      </c>
      <c r="I65" s="156">
        <v>28000</v>
      </c>
      <c r="J65" s="156">
        <v>32000</v>
      </c>
      <c r="K65" s="156">
        <v>36000</v>
      </c>
      <c r="L65" s="156">
        <v>39950</v>
      </c>
      <c r="M65" s="156">
        <v>43150</v>
      </c>
      <c r="N65" s="156">
        <v>46350</v>
      </c>
      <c r="O65" s="156">
        <v>49550</v>
      </c>
      <c r="P65" s="156">
        <v>52750</v>
      </c>
      <c r="Q65" s="156">
        <v>16800</v>
      </c>
      <c r="R65" s="156">
        <v>19720</v>
      </c>
      <c r="S65" s="156">
        <v>24860</v>
      </c>
      <c r="T65" s="156">
        <v>30000</v>
      </c>
      <c r="U65" s="156">
        <v>35140</v>
      </c>
      <c r="V65" s="156">
        <v>40280</v>
      </c>
      <c r="W65" s="156">
        <v>45420</v>
      </c>
      <c r="X65" s="156">
        <v>50560</v>
      </c>
      <c r="Y65" s="156">
        <v>44750</v>
      </c>
      <c r="Z65" s="156">
        <v>51150</v>
      </c>
      <c r="AA65" s="156">
        <v>57550</v>
      </c>
      <c r="AB65" s="156">
        <v>63900</v>
      </c>
      <c r="AC65" s="156">
        <v>69050</v>
      </c>
      <c r="AD65" s="156">
        <v>74150</v>
      </c>
      <c r="AE65" s="156">
        <v>79250</v>
      </c>
      <c r="AF65" s="156">
        <v>84350</v>
      </c>
      <c r="AG65" s="156">
        <v>9999</v>
      </c>
      <c r="AH65" s="156" t="s">
        <v>71</v>
      </c>
      <c r="AI65" s="156" t="s">
        <v>1047</v>
      </c>
      <c r="AJ65" s="156">
        <v>0</v>
      </c>
    </row>
    <row r="66" spans="1:36" x14ac:dyDescent="0.25">
      <c r="A66" s="156" t="s">
        <v>72</v>
      </c>
      <c r="B66" s="156" t="s">
        <v>1051</v>
      </c>
      <c r="C66" s="156" t="s">
        <v>1127</v>
      </c>
      <c r="D66" s="156">
        <v>47</v>
      </c>
      <c r="E66" s="156">
        <v>129</v>
      </c>
      <c r="F66" s="156" t="s">
        <v>1126</v>
      </c>
      <c r="G66" s="156" t="s">
        <v>1125</v>
      </c>
      <c r="H66" s="226">
        <v>59500</v>
      </c>
      <c r="I66" s="156">
        <v>23400</v>
      </c>
      <c r="J66" s="156">
        <v>26750</v>
      </c>
      <c r="K66" s="156">
        <v>30100</v>
      </c>
      <c r="L66" s="156">
        <v>33400</v>
      </c>
      <c r="M66" s="156">
        <v>36100</v>
      </c>
      <c r="N66" s="156">
        <v>38750</v>
      </c>
      <c r="O66" s="156">
        <v>41450</v>
      </c>
      <c r="P66" s="156">
        <v>44100</v>
      </c>
      <c r="Q66" s="156">
        <v>14580</v>
      </c>
      <c r="R66" s="156">
        <v>19720</v>
      </c>
      <c r="S66" s="156">
        <v>24860</v>
      </c>
      <c r="T66" s="156">
        <v>30000</v>
      </c>
      <c r="U66" s="156">
        <v>35140</v>
      </c>
      <c r="V66" s="156">
        <v>38750</v>
      </c>
      <c r="W66" s="156">
        <v>41450</v>
      </c>
      <c r="X66" s="156">
        <v>44100</v>
      </c>
      <c r="Y66" s="156">
        <v>37400</v>
      </c>
      <c r="Z66" s="156">
        <v>42750</v>
      </c>
      <c r="AA66" s="156">
        <v>48100</v>
      </c>
      <c r="AB66" s="156">
        <v>53400</v>
      </c>
      <c r="AC66" s="156">
        <v>57700</v>
      </c>
      <c r="AD66" s="156">
        <v>61950</v>
      </c>
      <c r="AE66" s="156">
        <v>66250</v>
      </c>
      <c r="AF66" s="156">
        <v>70500</v>
      </c>
      <c r="AG66" s="156">
        <v>9999</v>
      </c>
      <c r="AH66" s="156" t="s">
        <v>72</v>
      </c>
      <c r="AI66" s="156" t="s">
        <v>1047</v>
      </c>
      <c r="AJ66" s="156">
        <v>1</v>
      </c>
    </row>
    <row r="67" spans="1:36" x14ac:dyDescent="0.25">
      <c r="A67" s="156" t="s">
        <v>73</v>
      </c>
      <c r="B67" s="156" t="s">
        <v>1051</v>
      </c>
      <c r="C67" s="156" t="s">
        <v>1124</v>
      </c>
      <c r="D67" s="156">
        <v>47</v>
      </c>
      <c r="E67" s="156">
        <v>131</v>
      </c>
      <c r="F67" s="156" t="s">
        <v>1123</v>
      </c>
      <c r="G67" s="156" t="s">
        <v>1122</v>
      </c>
      <c r="H67" s="226">
        <v>64500</v>
      </c>
      <c r="I67" s="156">
        <v>23400</v>
      </c>
      <c r="J67" s="156">
        <v>26750</v>
      </c>
      <c r="K67" s="156">
        <v>30100</v>
      </c>
      <c r="L67" s="156">
        <v>33400</v>
      </c>
      <c r="M67" s="156">
        <v>36100</v>
      </c>
      <c r="N67" s="156">
        <v>38750</v>
      </c>
      <c r="O67" s="156">
        <v>41450</v>
      </c>
      <c r="P67" s="156">
        <v>44100</v>
      </c>
      <c r="Q67" s="156">
        <v>14580</v>
      </c>
      <c r="R67" s="156">
        <v>19720</v>
      </c>
      <c r="S67" s="156">
        <v>24860</v>
      </c>
      <c r="T67" s="156">
        <v>30000</v>
      </c>
      <c r="U67" s="156">
        <v>35140</v>
      </c>
      <c r="V67" s="156">
        <v>38750</v>
      </c>
      <c r="W67" s="156">
        <v>41450</v>
      </c>
      <c r="X67" s="156">
        <v>44100</v>
      </c>
      <c r="Y67" s="156">
        <v>37400</v>
      </c>
      <c r="Z67" s="156">
        <v>42750</v>
      </c>
      <c r="AA67" s="156">
        <v>48100</v>
      </c>
      <c r="AB67" s="156">
        <v>53400</v>
      </c>
      <c r="AC67" s="156">
        <v>57700</v>
      </c>
      <c r="AD67" s="156">
        <v>61950</v>
      </c>
      <c r="AE67" s="156">
        <v>66250</v>
      </c>
      <c r="AF67" s="156">
        <v>70500</v>
      </c>
      <c r="AG67" s="156">
        <v>9999</v>
      </c>
      <c r="AH67" s="156" t="s">
        <v>73</v>
      </c>
      <c r="AI67" s="156" t="s">
        <v>1047</v>
      </c>
      <c r="AJ67" s="156">
        <v>0</v>
      </c>
    </row>
    <row r="68" spans="1:36" x14ac:dyDescent="0.25">
      <c r="A68" s="156" t="s">
        <v>74</v>
      </c>
      <c r="B68" s="156" t="s">
        <v>1051</v>
      </c>
      <c r="C68" s="156" t="s">
        <v>1121</v>
      </c>
      <c r="D68" s="156">
        <v>47</v>
      </c>
      <c r="E68" s="156">
        <v>133</v>
      </c>
      <c r="F68" s="156" t="s">
        <v>1120</v>
      </c>
      <c r="G68" s="156" t="s">
        <v>1119</v>
      </c>
      <c r="H68" s="226">
        <v>65000</v>
      </c>
      <c r="I68" s="156">
        <v>23400</v>
      </c>
      <c r="J68" s="156">
        <v>26750</v>
      </c>
      <c r="K68" s="156">
        <v>30100</v>
      </c>
      <c r="L68" s="156">
        <v>33400</v>
      </c>
      <c r="M68" s="156">
        <v>36100</v>
      </c>
      <c r="N68" s="156">
        <v>38750</v>
      </c>
      <c r="O68" s="156">
        <v>41450</v>
      </c>
      <c r="P68" s="156">
        <v>44100</v>
      </c>
      <c r="Q68" s="156">
        <v>14580</v>
      </c>
      <c r="R68" s="156">
        <v>19720</v>
      </c>
      <c r="S68" s="156">
        <v>24860</v>
      </c>
      <c r="T68" s="156">
        <v>30000</v>
      </c>
      <c r="U68" s="156">
        <v>35140</v>
      </c>
      <c r="V68" s="156">
        <v>38750</v>
      </c>
      <c r="W68" s="156">
        <v>41450</v>
      </c>
      <c r="X68" s="156">
        <v>44100</v>
      </c>
      <c r="Y68" s="156">
        <v>37400</v>
      </c>
      <c r="Z68" s="156">
        <v>42750</v>
      </c>
      <c r="AA68" s="156">
        <v>48100</v>
      </c>
      <c r="AB68" s="156">
        <v>53400</v>
      </c>
      <c r="AC68" s="156">
        <v>57700</v>
      </c>
      <c r="AD68" s="156">
        <v>61950</v>
      </c>
      <c r="AE68" s="156">
        <v>66250</v>
      </c>
      <c r="AF68" s="156">
        <v>70500</v>
      </c>
      <c r="AG68" s="156">
        <v>9999</v>
      </c>
      <c r="AH68" s="156" t="s">
        <v>74</v>
      </c>
      <c r="AI68" s="156" t="s">
        <v>1047</v>
      </c>
      <c r="AJ68" s="156">
        <v>0</v>
      </c>
    </row>
    <row r="69" spans="1:36" x14ac:dyDescent="0.25">
      <c r="A69" s="156" t="s">
        <v>75</v>
      </c>
      <c r="B69" s="156" t="s">
        <v>1051</v>
      </c>
      <c r="C69" s="156" t="s">
        <v>1118</v>
      </c>
      <c r="D69" s="156">
        <v>47</v>
      </c>
      <c r="E69" s="156">
        <v>135</v>
      </c>
      <c r="F69" s="156" t="s">
        <v>1117</v>
      </c>
      <c r="G69" s="156" t="s">
        <v>1116</v>
      </c>
      <c r="H69" s="226">
        <v>64900</v>
      </c>
      <c r="I69" s="156">
        <v>23400</v>
      </c>
      <c r="J69" s="156">
        <v>26750</v>
      </c>
      <c r="K69" s="156">
        <v>30100</v>
      </c>
      <c r="L69" s="156">
        <v>33400</v>
      </c>
      <c r="M69" s="156">
        <v>36100</v>
      </c>
      <c r="N69" s="156">
        <v>38750</v>
      </c>
      <c r="O69" s="156">
        <v>41450</v>
      </c>
      <c r="P69" s="156">
        <v>44100</v>
      </c>
      <c r="Q69" s="156">
        <v>14580</v>
      </c>
      <c r="R69" s="156">
        <v>19720</v>
      </c>
      <c r="S69" s="156">
        <v>24860</v>
      </c>
      <c r="T69" s="156">
        <v>30000</v>
      </c>
      <c r="U69" s="156">
        <v>35140</v>
      </c>
      <c r="V69" s="156">
        <v>38750</v>
      </c>
      <c r="W69" s="156">
        <v>41450</v>
      </c>
      <c r="X69" s="156">
        <v>44100</v>
      </c>
      <c r="Y69" s="156">
        <v>37400</v>
      </c>
      <c r="Z69" s="156">
        <v>42750</v>
      </c>
      <c r="AA69" s="156">
        <v>48100</v>
      </c>
      <c r="AB69" s="156">
        <v>53400</v>
      </c>
      <c r="AC69" s="156">
        <v>57700</v>
      </c>
      <c r="AD69" s="156">
        <v>61950</v>
      </c>
      <c r="AE69" s="156">
        <v>66250</v>
      </c>
      <c r="AF69" s="156">
        <v>70500</v>
      </c>
      <c r="AG69" s="156">
        <v>9999</v>
      </c>
      <c r="AH69" s="156" t="s">
        <v>75</v>
      </c>
      <c r="AI69" s="156" t="s">
        <v>1047</v>
      </c>
      <c r="AJ69" s="156">
        <v>0</v>
      </c>
    </row>
    <row r="70" spans="1:36" x14ac:dyDescent="0.25">
      <c r="A70" s="156" t="s">
        <v>76</v>
      </c>
      <c r="B70" s="156" t="s">
        <v>1051</v>
      </c>
      <c r="C70" s="156" t="s">
        <v>1115</v>
      </c>
      <c r="D70" s="156">
        <v>47</v>
      </c>
      <c r="E70" s="156">
        <v>137</v>
      </c>
      <c r="F70" s="156" t="s">
        <v>1114</v>
      </c>
      <c r="G70" s="156" t="s">
        <v>1113</v>
      </c>
      <c r="H70" s="226">
        <v>57000</v>
      </c>
      <c r="I70" s="156">
        <v>23400</v>
      </c>
      <c r="J70" s="156">
        <v>26750</v>
      </c>
      <c r="K70" s="156">
        <v>30100</v>
      </c>
      <c r="L70" s="156">
        <v>33400</v>
      </c>
      <c r="M70" s="156">
        <v>36100</v>
      </c>
      <c r="N70" s="156">
        <v>38750</v>
      </c>
      <c r="O70" s="156">
        <v>41450</v>
      </c>
      <c r="P70" s="156">
        <v>44100</v>
      </c>
      <c r="Q70" s="156">
        <v>14580</v>
      </c>
      <c r="R70" s="156">
        <v>19720</v>
      </c>
      <c r="S70" s="156">
        <v>24860</v>
      </c>
      <c r="T70" s="156">
        <v>30000</v>
      </c>
      <c r="U70" s="156">
        <v>35140</v>
      </c>
      <c r="V70" s="156">
        <v>38750</v>
      </c>
      <c r="W70" s="156">
        <v>41450</v>
      </c>
      <c r="X70" s="156">
        <v>44100</v>
      </c>
      <c r="Y70" s="156">
        <v>37400</v>
      </c>
      <c r="Z70" s="156">
        <v>42750</v>
      </c>
      <c r="AA70" s="156">
        <v>48100</v>
      </c>
      <c r="AB70" s="156">
        <v>53400</v>
      </c>
      <c r="AC70" s="156">
        <v>57700</v>
      </c>
      <c r="AD70" s="156">
        <v>61950</v>
      </c>
      <c r="AE70" s="156">
        <v>66250</v>
      </c>
      <c r="AF70" s="156">
        <v>70500</v>
      </c>
      <c r="AG70" s="156">
        <v>9999</v>
      </c>
      <c r="AH70" s="156" t="s">
        <v>76</v>
      </c>
      <c r="AI70" s="156" t="s">
        <v>1047</v>
      </c>
      <c r="AJ70" s="156">
        <v>0</v>
      </c>
    </row>
    <row r="71" spans="1:36" x14ac:dyDescent="0.25">
      <c r="A71" s="156" t="s">
        <v>77</v>
      </c>
      <c r="B71" s="156" t="s">
        <v>1051</v>
      </c>
      <c r="C71" s="156" t="s">
        <v>1112</v>
      </c>
      <c r="D71" s="156">
        <v>47</v>
      </c>
      <c r="E71" s="156">
        <v>139</v>
      </c>
      <c r="F71" s="156" t="s">
        <v>1111</v>
      </c>
      <c r="G71" s="156" t="s">
        <v>1110</v>
      </c>
      <c r="H71" s="226">
        <v>80300</v>
      </c>
      <c r="I71" s="156">
        <v>24200</v>
      </c>
      <c r="J71" s="156">
        <v>27650</v>
      </c>
      <c r="K71" s="156">
        <v>31100</v>
      </c>
      <c r="L71" s="156">
        <v>34550</v>
      </c>
      <c r="M71" s="156">
        <v>37350</v>
      </c>
      <c r="N71" s="156">
        <v>40100</v>
      </c>
      <c r="O71" s="156">
        <v>42850</v>
      </c>
      <c r="P71" s="156">
        <v>45650</v>
      </c>
      <c r="Q71" s="156">
        <v>14580</v>
      </c>
      <c r="R71" s="156">
        <v>19720</v>
      </c>
      <c r="S71" s="156">
        <v>24860</v>
      </c>
      <c r="T71" s="156">
        <v>30000</v>
      </c>
      <c r="U71" s="156">
        <v>35140</v>
      </c>
      <c r="V71" s="156">
        <v>40100</v>
      </c>
      <c r="W71" s="156">
        <v>42850</v>
      </c>
      <c r="X71" s="156">
        <v>45650</v>
      </c>
      <c r="Y71" s="156">
        <v>38750</v>
      </c>
      <c r="Z71" s="156">
        <v>44250</v>
      </c>
      <c r="AA71" s="156">
        <v>49800</v>
      </c>
      <c r="AB71" s="156">
        <v>55300</v>
      </c>
      <c r="AC71" s="156">
        <v>59750</v>
      </c>
      <c r="AD71" s="156">
        <v>64150</v>
      </c>
      <c r="AE71" s="156">
        <v>68600</v>
      </c>
      <c r="AF71" s="156">
        <v>73000</v>
      </c>
      <c r="AG71" s="156">
        <v>9999</v>
      </c>
      <c r="AH71" s="156" t="s">
        <v>77</v>
      </c>
      <c r="AI71" s="156" t="s">
        <v>1047</v>
      </c>
      <c r="AJ71" s="156">
        <v>1</v>
      </c>
    </row>
    <row r="72" spans="1:36" x14ac:dyDescent="0.25">
      <c r="A72" s="156" t="s">
        <v>78</v>
      </c>
      <c r="B72" s="156" t="s">
        <v>1051</v>
      </c>
      <c r="C72" s="156" t="s">
        <v>1109</v>
      </c>
      <c r="D72" s="156">
        <v>47</v>
      </c>
      <c r="E72" s="156">
        <v>141</v>
      </c>
      <c r="F72" s="156" t="s">
        <v>1108</v>
      </c>
      <c r="G72" s="156" t="s">
        <v>1107</v>
      </c>
      <c r="H72" s="226">
        <v>83600</v>
      </c>
      <c r="I72" s="156">
        <v>24600</v>
      </c>
      <c r="J72" s="156">
        <v>28100</v>
      </c>
      <c r="K72" s="156">
        <v>31600</v>
      </c>
      <c r="L72" s="156">
        <v>35100</v>
      </c>
      <c r="M72" s="156">
        <v>37950</v>
      </c>
      <c r="N72" s="156">
        <v>40750</v>
      </c>
      <c r="O72" s="156">
        <v>43550</v>
      </c>
      <c r="P72" s="156">
        <v>46350</v>
      </c>
      <c r="Q72" s="156">
        <v>14750</v>
      </c>
      <c r="R72" s="156">
        <v>19720</v>
      </c>
      <c r="S72" s="156">
        <v>24860</v>
      </c>
      <c r="T72" s="156">
        <v>30000</v>
      </c>
      <c r="U72" s="156">
        <v>35140</v>
      </c>
      <c r="V72" s="156">
        <v>40280</v>
      </c>
      <c r="W72" s="156">
        <v>43550</v>
      </c>
      <c r="X72" s="156">
        <v>46350</v>
      </c>
      <c r="Y72" s="156">
        <v>39350</v>
      </c>
      <c r="Z72" s="156">
        <v>44950</v>
      </c>
      <c r="AA72" s="156">
        <v>50550</v>
      </c>
      <c r="AB72" s="156">
        <v>56150</v>
      </c>
      <c r="AC72" s="156">
        <v>60650</v>
      </c>
      <c r="AD72" s="156">
        <v>65150</v>
      </c>
      <c r="AE72" s="156">
        <v>69650</v>
      </c>
      <c r="AF72" s="156">
        <v>74150</v>
      </c>
      <c r="AG72" s="156">
        <v>9999</v>
      </c>
      <c r="AH72" s="156" t="s">
        <v>78</v>
      </c>
      <c r="AI72" s="156" t="s">
        <v>1047</v>
      </c>
      <c r="AJ72" s="156">
        <v>0</v>
      </c>
    </row>
    <row r="73" spans="1:36" x14ac:dyDescent="0.25">
      <c r="A73" s="156" t="s">
        <v>79</v>
      </c>
      <c r="B73" s="156" t="s">
        <v>1051</v>
      </c>
      <c r="C73" s="156" t="s">
        <v>1106</v>
      </c>
      <c r="D73" s="156">
        <v>47</v>
      </c>
      <c r="E73" s="156">
        <v>143</v>
      </c>
      <c r="F73" s="156" t="s">
        <v>1105</v>
      </c>
      <c r="G73" s="156" t="s">
        <v>1104</v>
      </c>
      <c r="H73" s="226">
        <v>62700</v>
      </c>
      <c r="I73" s="156">
        <v>23400</v>
      </c>
      <c r="J73" s="156">
        <v>26750</v>
      </c>
      <c r="K73" s="156">
        <v>30100</v>
      </c>
      <c r="L73" s="156">
        <v>33400</v>
      </c>
      <c r="M73" s="156">
        <v>36100</v>
      </c>
      <c r="N73" s="156">
        <v>38750</v>
      </c>
      <c r="O73" s="156">
        <v>41450</v>
      </c>
      <c r="P73" s="156">
        <v>44100</v>
      </c>
      <c r="Q73" s="156">
        <v>14580</v>
      </c>
      <c r="R73" s="156">
        <v>19720</v>
      </c>
      <c r="S73" s="156">
        <v>24860</v>
      </c>
      <c r="T73" s="156">
        <v>30000</v>
      </c>
      <c r="U73" s="156">
        <v>35140</v>
      </c>
      <c r="V73" s="156">
        <v>38750</v>
      </c>
      <c r="W73" s="156">
        <v>41450</v>
      </c>
      <c r="X73" s="156">
        <v>44100</v>
      </c>
      <c r="Y73" s="156">
        <v>37400</v>
      </c>
      <c r="Z73" s="156">
        <v>42750</v>
      </c>
      <c r="AA73" s="156">
        <v>48100</v>
      </c>
      <c r="AB73" s="156">
        <v>53400</v>
      </c>
      <c r="AC73" s="156">
        <v>57700</v>
      </c>
      <c r="AD73" s="156">
        <v>61950</v>
      </c>
      <c r="AE73" s="156">
        <v>66250</v>
      </c>
      <c r="AF73" s="156">
        <v>70500</v>
      </c>
      <c r="AG73" s="156">
        <v>9999</v>
      </c>
      <c r="AH73" s="156" t="s">
        <v>79</v>
      </c>
      <c r="AI73" s="156" t="s">
        <v>1047</v>
      </c>
      <c r="AJ73" s="156">
        <v>0</v>
      </c>
    </row>
    <row r="74" spans="1:36" x14ac:dyDescent="0.25">
      <c r="A74" s="156" t="s">
        <v>80</v>
      </c>
      <c r="B74" s="156" t="s">
        <v>1051</v>
      </c>
      <c r="C74" s="156" t="s">
        <v>1103</v>
      </c>
      <c r="D74" s="156">
        <v>47</v>
      </c>
      <c r="E74" s="156">
        <v>145</v>
      </c>
      <c r="F74" s="156" t="s">
        <v>1102</v>
      </c>
      <c r="G74" s="156" t="s">
        <v>1101</v>
      </c>
      <c r="H74" s="226">
        <v>84600</v>
      </c>
      <c r="I74" s="156">
        <v>27500</v>
      </c>
      <c r="J74" s="156">
        <v>31400</v>
      </c>
      <c r="K74" s="156">
        <v>35350</v>
      </c>
      <c r="L74" s="156">
        <v>39250</v>
      </c>
      <c r="M74" s="156">
        <v>42400</v>
      </c>
      <c r="N74" s="156">
        <v>45550</v>
      </c>
      <c r="O74" s="156">
        <v>48700</v>
      </c>
      <c r="P74" s="156">
        <v>51850</v>
      </c>
      <c r="Q74" s="156">
        <v>16500</v>
      </c>
      <c r="R74" s="156">
        <v>19720</v>
      </c>
      <c r="S74" s="156">
        <v>24860</v>
      </c>
      <c r="T74" s="156">
        <v>30000</v>
      </c>
      <c r="U74" s="156">
        <v>35140</v>
      </c>
      <c r="V74" s="156">
        <v>40280</v>
      </c>
      <c r="W74" s="156">
        <v>45420</v>
      </c>
      <c r="X74" s="156">
        <v>50560</v>
      </c>
      <c r="Y74" s="156">
        <v>44000</v>
      </c>
      <c r="Z74" s="156">
        <v>50250</v>
      </c>
      <c r="AA74" s="156">
        <v>56550</v>
      </c>
      <c r="AB74" s="156">
        <v>62800</v>
      </c>
      <c r="AC74" s="156">
        <v>67850</v>
      </c>
      <c r="AD74" s="156">
        <v>72850</v>
      </c>
      <c r="AE74" s="156">
        <v>77900</v>
      </c>
      <c r="AF74" s="156">
        <v>82900</v>
      </c>
      <c r="AG74" s="156">
        <v>9999</v>
      </c>
      <c r="AH74" s="156" t="s">
        <v>80</v>
      </c>
      <c r="AI74" s="156" t="s">
        <v>1047</v>
      </c>
      <c r="AJ74" s="156">
        <v>1</v>
      </c>
    </row>
    <row r="75" spans="1:36" x14ac:dyDescent="0.25">
      <c r="A75" s="156" t="s">
        <v>81</v>
      </c>
      <c r="B75" s="156" t="s">
        <v>1051</v>
      </c>
      <c r="C75" s="156" t="s">
        <v>1100</v>
      </c>
      <c r="D75" s="156">
        <v>47</v>
      </c>
      <c r="E75" s="156">
        <v>147</v>
      </c>
      <c r="F75" s="156" t="s">
        <v>1049</v>
      </c>
      <c r="G75" s="156" t="s">
        <v>1048</v>
      </c>
      <c r="H75" s="226">
        <v>102500</v>
      </c>
      <c r="I75" s="156">
        <v>34950</v>
      </c>
      <c r="J75" s="156">
        <v>39950</v>
      </c>
      <c r="K75" s="156">
        <v>44950</v>
      </c>
      <c r="L75" s="156">
        <v>49900</v>
      </c>
      <c r="M75" s="156">
        <v>53900</v>
      </c>
      <c r="N75" s="156">
        <v>57900</v>
      </c>
      <c r="O75" s="156">
        <v>61900</v>
      </c>
      <c r="P75" s="156">
        <v>65900</v>
      </c>
      <c r="Q75" s="156">
        <v>21000</v>
      </c>
      <c r="R75" s="156">
        <v>24000</v>
      </c>
      <c r="S75" s="156">
        <v>27000</v>
      </c>
      <c r="T75" s="156">
        <v>30000</v>
      </c>
      <c r="U75" s="156">
        <v>35140</v>
      </c>
      <c r="V75" s="156">
        <v>40280</v>
      </c>
      <c r="W75" s="156">
        <v>45420</v>
      </c>
      <c r="X75" s="156">
        <v>50560</v>
      </c>
      <c r="Y75" s="156">
        <v>55900</v>
      </c>
      <c r="Z75" s="156">
        <v>63900</v>
      </c>
      <c r="AA75" s="156">
        <v>71900</v>
      </c>
      <c r="AB75" s="156">
        <v>79850</v>
      </c>
      <c r="AC75" s="156">
        <v>86250</v>
      </c>
      <c r="AD75" s="156">
        <v>92650</v>
      </c>
      <c r="AE75" s="156">
        <v>99050</v>
      </c>
      <c r="AF75" s="156">
        <v>105450</v>
      </c>
      <c r="AG75" s="156">
        <v>5360</v>
      </c>
      <c r="AH75" s="156" t="s">
        <v>81</v>
      </c>
      <c r="AI75" s="156" t="s">
        <v>1047</v>
      </c>
      <c r="AJ75" s="156">
        <v>1</v>
      </c>
    </row>
    <row r="76" spans="1:36" x14ac:dyDescent="0.25">
      <c r="A76" s="156" t="s">
        <v>82</v>
      </c>
      <c r="B76" s="156" t="s">
        <v>1051</v>
      </c>
      <c r="C76" s="156" t="s">
        <v>1099</v>
      </c>
      <c r="D76" s="156">
        <v>47</v>
      </c>
      <c r="E76" s="156">
        <v>149</v>
      </c>
      <c r="F76" s="156" t="s">
        <v>1049</v>
      </c>
      <c r="G76" s="156" t="s">
        <v>1048</v>
      </c>
      <c r="H76" s="226">
        <v>102500</v>
      </c>
      <c r="I76" s="156">
        <v>34950</v>
      </c>
      <c r="J76" s="156">
        <v>39950</v>
      </c>
      <c r="K76" s="156">
        <v>44950</v>
      </c>
      <c r="L76" s="156">
        <v>49900</v>
      </c>
      <c r="M76" s="156">
        <v>53900</v>
      </c>
      <c r="N76" s="156">
        <v>57900</v>
      </c>
      <c r="O76" s="156">
        <v>61900</v>
      </c>
      <c r="P76" s="156">
        <v>65900</v>
      </c>
      <c r="Q76" s="156">
        <v>21000</v>
      </c>
      <c r="R76" s="156">
        <v>24000</v>
      </c>
      <c r="S76" s="156">
        <v>27000</v>
      </c>
      <c r="T76" s="156">
        <v>30000</v>
      </c>
      <c r="U76" s="156">
        <v>35140</v>
      </c>
      <c r="V76" s="156">
        <v>40280</v>
      </c>
      <c r="W76" s="156">
        <v>45420</v>
      </c>
      <c r="X76" s="156">
        <v>50560</v>
      </c>
      <c r="Y76" s="156">
        <v>55900</v>
      </c>
      <c r="Z76" s="156">
        <v>63900</v>
      </c>
      <c r="AA76" s="156">
        <v>71900</v>
      </c>
      <c r="AB76" s="156">
        <v>79850</v>
      </c>
      <c r="AC76" s="156">
        <v>86250</v>
      </c>
      <c r="AD76" s="156">
        <v>92650</v>
      </c>
      <c r="AE76" s="156">
        <v>99050</v>
      </c>
      <c r="AF76" s="156">
        <v>105450</v>
      </c>
      <c r="AG76" s="156">
        <v>5360</v>
      </c>
      <c r="AH76" s="156" t="s">
        <v>82</v>
      </c>
      <c r="AI76" s="156" t="s">
        <v>1047</v>
      </c>
      <c r="AJ76" s="156">
        <v>1</v>
      </c>
    </row>
    <row r="77" spans="1:36" x14ac:dyDescent="0.25">
      <c r="A77" s="156" t="s">
        <v>83</v>
      </c>
      <c r="B77" s="156" t="s">
        <v>1051</v>
      </c>
      <c r="C77" s="156" t="s">
        <v>1098</v>
      </c>
      <c r="D77" s="156">
        <v>47</v>
      </c>
      <c r="E77" s="156">
        <v>151</v>
      </c>
      <c r="F77" s="156" t="s">
        <v>1097</v>
      </c>
      <c r="G77" s="156" t="s">
        <v>1096</v>
      </c>
      <c r="H77" s="226">
        <v>48700</v>
      </c>
      <c r="I77" s="156">
        <v>23400</v>
      </c>
      <c r="J77" s="156">
        <v>26750</v>
      </c>
      <c r="K77" s="156">
        <v>30100</v>
      </c>
      <c r="L77" s="156">
        <v>33400</v>
      </c>
      <c r="M77" s="156">
        <v>36100</v>
      </c>
      <c r="N77" s="156">
        <v>38750</v>
      </c>
      <c r="O77" s="156">
        <v>41450</v>
      </c>
      <c r="P77" s="156">
        <v>44100</v>
      </c>
      <c r="Q77" s="156">
        <v>14580</v>
      </c>
      <c r="R77" s="156">
        <v>19720</v>
      </c>
      <c r="S77" s="156">
        <v>24860</v>
      </c>
      <c r="T77" s="156">
        <v>30000</v>
      </c>
      <c r="U77" s="156">
        <v>35140</v>
      </c>
      <c r="V77" s="156">
        <v>38750</v>
      </c>
      <c r="W77" s="156">
        <v>41450</v>
      </c>
      <c r="X77" s="156">
        <v>44100</v>
      </c>
      <c r="Y77" s="156">
        <v>37400</v>
      </c>
      <c r="Z77" s="156">
        <v>42750</v>
      </c>
      <c r="AA77" s="156">
        <v>48100</v>
      </c>
      <c r="AB77" s="156">
        <v>53400</v>
      </c>
      <c r="AC77" s="156">
        <v>57700</v>
      </c>
      <c r="AD77" s="156">
        <v>61950</v>
      </c>
      <c r="AE77" s="156">
        <v>66250</v>
      </c>
      <c r="AF77" s="156">
        <v>70500</v>
      </c>
      <c r="AG77" s="156">
        <v>9999</v>
      </c>
      <c r="AH77" s="156" t="s">
        <v>83</v>
      </c>
      <c r="AI77" s="156" t="s">
        <v>1047</v>
      </c>
      <c r="AJ77" s="156">
        <v>0</v>
      </c>
    </row>
    <row r="78" spans="1:36" x14ac:dyDescent="0.25">
      <c r="A78" s="156" t="s">
        <v>84</v>
      </c>
      <c r="B78" s="156" t="s">
        <v>1051</v>
      </c>
      <c r="C78" s="156" t="s">
        <v>1095</v>
      </c>
      <c r="D78" s="156">
        <v>47</v>
      </c>
      <c r="E78" s="156">
        <v>153</v>
      </c>
      <c r="F78" s="156" t="s">
        <v>1094</v>
      </c>
      <c r="G78" s="156" t="s">
        <v>1093</v>
      </c>
      <c r="H78" s="226">
        <v>90700</v>
      </c>
      <c r="I78" s="156">
        <v>27900</v>
      </c>
      <c r="J78" s="156">
        <v>31850</v>
      </c>
      <c r="K78" s="156">
        <v>35850</v>
      </c>
      <c r="L78" s="156">
        <v>39800</v>
      </c>
      <c r="M78" s="156">
        <v>43000</v>
      </c>
      <c r="N78" s="156">
        <v>46200</v>
      </c>
      <c r="O78" s="156">
        <v>49400</v>
      </c>
      <c r="P78" s="156">
        <v>52550</v>
      </c>
      <c r="Q78" s="156">
        <v>16750</v>
      </c>
      <c r="R78" s="156">
        <v>19720</v>
      </c>
      <c r="S78" s="156">
        <v>24860</v>
      </c>
      <c r="T78" s="156">
        <v>30000</v>
      </c>
      <c r="U78" s="156">
        <v>35140</v>
      </c>
      <c r="V78" s="156">
        <v>40280</v>
      </c>
      <c r="W78" s="156">
        <v>45420</v>
      </c>
      <c r="X78" s="156">
        <v>50560</v>
      </c>
      <c r="Y78" s="156">
        <v>44600</v>
      </c>
      <c r="Z78" s="156">
        <v>51000</v>
      </c>
      <c r="AA78" s="156">
        <v>57350</v>
      </c>
      <c r="AB78" s="156">
        <v>63700</v>
      </c>
      <c r="AC78" s="156">
        <v>68800</v>
      </c>
      <c r="AD78" s="156">
        <v>73900</v>
      </c>
      <c r="AE78" s="156">
        <v>79000</v>
      </c>
      <c r="AF78" s="156">
        <v>84100</v>
      </c>
      <c r="AG78" s="156">
        <v>9999</v>
      </c>
      <c r="AH78" s="156" t="s">
        <v>84</v>
      </c>
      <c r="AI78" s="156" t="s">
        <v>1047</v>
      </c>
      <c r="AJ78" s="156">
        <v>1</v>
      </c>
    </row>
    <row r="79" spans="1:36" x14ac:dyDescent="0.25">
      <c r="A79" s="156" t="s">
        <v>85</v>
      </c>
      <c r="B79" s="156" t="s">
        <v>1051</v>
      </c>
      <c r="C79" s="156" t="s">
        <v>1092</v>
      </c>
      <c r="D79" s="156">
        <v>47</v>
      </c>
      <c r="E79" s="156">
        <v>155</v>
      </c>
      <c r="F79" s="156" t="s">
        <v>1091</v>
      </c>
      <c r="G79" s="156" t="s">
        <v>1090</v>
      </c>
      <c r="H79" s="226">
        <v>74600</v>
      </c>
      <c r="I79" s="156">
        <v>23400</v>
      </c>
      <c r="J79" s="156">
        <v>26750</v>
      </c>
      <c r="K79" s="156">
        <v>30100</v>
      </c>
      <c r="L79" s="156">
        <v>33400</v>
      </c>
      <c r="M79" s="156">
        <v>36100</v>
      </c>
      <c r="N79" s="156">
        <v>38750</v>
      </c>
      <c r="O79" s="156">
        <v>41450</v>
      </c>
      <c r="P79" s="156">
        <v>44100</v>
      </c>
      <c r="Q79" s="156">
        <v>14580</v>
      </c>
      <c r="R79" s="156">
        <v>19720</v>
      </c>
      <c r="S79" s="156">
        <v>24860</v>
      </c>
      <c r="T79" s="156">
        <v>30000</v>
      </c>
      <c r="U79" s="156">
        <v>35140</v>
      </c>
      <c r="V79" s="156">
        <v>38750</v>
      </c>
      <c r="W79" s="156">
        <v>41450</v>
      </c>
      <c r="X79" s="156">
        <v>44100</v>
      </c>
      <c r="Y79" s="156">
        <v>37400</v>
      </c>
      <c r="Z79" s="156">
        <v>42750</v>
      </c>
      <c r="AA79" s="156">
        <v>48100</v>
      </c>
      <c r="AB79" s="156">
        <v>53400</v>
      </c>
      <c r="AC79" s="156">
        <v>57700</v>
      </c>
      <c r="AD79" s="156">
        <v>61950</v>
      </c>
      <c r="AE79" s="156">
        <v>66250</v>
      </c>
      <c r="AF79" s="156">
        <v>70500</v>
      </c>
      <c r="AG79" s="156">
        <v>3840</v>
      </c>
      <c r="AH79" s="156" t="s">
        <v>85</v>
      </c>
      <c r="AI79" s="156" t="s">
        <v>1047</v>
      </c>
      <c r="AJ79" s="156">
        <v>0</v>
      </c>
    </row>
    <row r="80" spans="1:36" x14ac:dyDescent="0.25">
      <c r="A80" s="156" t="s">
        <v>86</v>
      </c>
      <c r="B80" s="156" t="s">
        <v>1051</v>
      </c>
      <c r="C80" s="156" t="s">
        <v>1089</v>
      </c>
      <c r="D80" s="156">
        <v>47</v>
      </c>
      <c r="E80" s="156">
        <v>157</v>
      </c>
      <c r="F80" s="156" t="s">
        <v>1077</v>
      </c>
      <c r="G80" s="156" t="s">
        <v>1076</v>
      </c>
      <c r="H80" s="226">
        <v>81000</v>
      </c>
      <c r="I80" s="156">
        <v>28350</v>
      </c>
      <c r="J80" s="156">
        <v>32400</v>
      </c>
      <c r="K80" s="156">
        <v>36450</v>
      </c>
      <c r="L80" s="156">
        <v>40500</v>
      </c>
      <c r="M80" s="156">
        <v>43750</v>
      </c>
      <c r="N80" s="156">
        <v>47000</v>
      </c>
      <c r="O80" s="156">
        <v>50250</v>
      </c>
      <c r="P80" s="156">
        <v>53500</v>
      </c>
      <c r="Q80" s="156">
        <v>17050</v>
      </c>
      <c r="R80" s="156">
        <v>19720</v>
      </c>
      <c r="S80" s="156">
        <v>24860</v>
      </c>
      <c r="T80" s="156">
        <v>30000</v>
      </c>
      <c r="U80" s="156">
        <v>35140</v>
      </c>
      <c r="V80" s="156">
        <v>40280</v>
      </c>
      <c r="W80" s="156">
        <v>45420</v>
      </c>
      <c r="X80" s="156">
        <v>50560</v>
      </c>
      <c r="Y80" s="156">
        <v>45400</v>
      </c>
      <c r="Z80" s="156">
        <v>51850</v>
      </c>
      <c r="AA80" s="156">
        <v>58350</v>
      </c>
      <c r="AB80" s="156">
        <v>64800</v>
      </c>
      <c r="AC80" s="156">
        <v>70000</v>
      </c>
      <c r="AD80" s="156">
        <v>75200</v>
      </c>
      <c r="AE80" s="156">
        <v>80400</v>
      </c>
      <c r="AF80" s="156">
        <v>85550</v>
      </c>
      <c r="AG80" s="156">
        <v>4920</v>
      </c>
      <c r="AH80" s="156" t="s">
        <v>86</v>
      </c>
      <c r="AI80" s="156" t="s">
        <v>1047</v>
      </c>
      <c r="AJ80" s="156">
        <v>1</v>
      </c>
    </row>
    <row r="81" spans="1:36" x14ac:dyDescent="0.25">
      <c r="A81" s="156" t="s">
        <v>87</v>
      </c>
      <c r="B81" s="156" t="s">
        <v>1051</v>
      </c>
      <c r="C81" s="156" t="s">
        <v>1088</v>
      </c>
      <c r="D81" s="156">
        <v>47</v>
      </c>
      <c r="E81" s="156">
        <v>159</v>
      </c>
      <c r="F81" s="156" t="s">
        <v>1087</v>
      </c>
      <c r="G81" s="156" t="s">
        <v>1086</v>
      </c>
      <c r="H81" s="226">
        <v>72300</v>
      </c>
      <c r="I81" s="156">
        <v>24350</v>
      </c>
      <c r="J81" s="156">
        <v>27800</v>
      </c>
      <c r="K81" s="156">
        <v>31300</v>
      </c>
      <c r="L81" s="156">
        <v>34750</v>
      </c>
      <c r="M81" s="156">
        <v>37550</v>
      </c>
      <c r="N81" s="156">
        <v>40350</v>
      </c>
      <c r="O81" s="156">
        <v>43100</v>
      </c>
      <c r="P81" s="156">
        <v>45900</v>
      </c>
      <c r="Q81" s="156">
        <v>14600</v>
      </c>
      <c r="R81" s="156">
        <v>19720</v>
      </c>
      <c r="S81" s="156">
        <v>24860</v>
      </c>
      <c r="T81" s="156">
        <v>30000</v>
      </c>
      <c r="U81" s="156">
        <v>35140</v>
      </c>
      <c r="V81" s="156">
        <v>40280</v>
      </c>
      <c r="W81" s="156">
        <v>43100</v>
      </c>
      <c r="X81" s="156">
        <v>45900</v>
      </c>
      <c r="Y81" s="156">
        <v>38950</v>
      </c>
      <c r="Z81" s="156">
        <v>44500</v>
      </c>
      <c r="AA81" s="156">
        <v>50050</v>
      </c>
      <c r="AB81" s="156">
        <v>55600</v>
      </c>
      <c r="AC81" s="156">
        <v>60050</v>
      </c>
      <c r="AD81" s="156">
        <v>64500</v>
      </c>
      <c r="AE81" s="156">
        <v>68950</v>
      </c>
      <c r="AF81" s="156">
        <v>73400</v>
      </c>
      <c r="AG81" s="156">
        <v>9999</v>
      </c>
      <c r="AH81" s="156" t="s">
        <v>87</v>
      </c>
      <c r="AI81" s="156" t="s">
        <v>1047</v>
      </c>
      <c r="AJ81" s="156">
        <v>1</v>
      </c>
    </row>
    <row r="82" spans="1:36" x14ac:dyDescent="0.25">
      <c r="A82" s="156" t="s">
        <v>88</v>
      </c>
      <c r="B82" s="156" t="s">
        <v>1051</v>
      </c>
      <c r="C82" s="156" t="s">
        <v>1085</v>
      </c>
      <c r="D82" s="156">
        <v>47</v>
      </c>
      <c r="E82" s="156">
        <v>161</v>
      </c>
      <c r="F82" s="156" t="s">
        <v>1084</v>
      </c>
      <c r="G82" s="156" t="s">
        <v>1083</v>
      </c>
      <c r="H82" s="226">
        <v>75500</v>
      </c>
      <c r="I82" s="156">
        <v>23950</v>
      </c>
      <c r="J82" s="156">
        <v>27400</v>
      </c>
      <c r="K82" s="156">
        <v>30800</v>
      </c>
      <c r="L82" s="156">
        <v>34200</v>
      </c>
      <c r="M82" s="156">
        <v>36950</v>
      </c>
      <c r="N82" s="156">
        <v>39700</v>
      </c>
      <c r="O82" s="156">
        <v>42450</v>
      </c>
      <c r="P82" s="156">
        <v>45150</v>
      </c>
      <c r="Q82" s="156">
        <v>14580</v>
      </c>
      <c r="R82" s="156">
        <v>19720</v>
      </c>
      <c r="S82" s="156">
        <v>24860</v>
      </c>
      <c r="T82" s="156">
        <v>30000</v>
      </c>
      <c r="U82" s="156">
        <v>35140</v>
      </c>
      <c r="V82" s="156">
        <v>39700</v>
      </c>
      <c r="W82" s="156">
        <v>42450</v>
      </c>
      <c r="X82" s="156">
        <v>45150</v>
      </c>
      <c r="Y82" s="156">
        <v>38300</v>
      </c>
      <c r="Z82" s="156">
        <v>43800</v>
      </c>
      <c r="AA82" s="156">
        <v>49250</v>
      </c>
      <c r="AB82" s="156">
        <v>54700</v>
      </c>
      <c r="AC82" s="156">
        <v>59100</v>
      </c>
      <c r="AD82" s="156">
        <v>63500</v>
      </c>
      <c r="AE82" s="156">
        <v>67850</v>
      </c>
      <c r="AF82" s="156">
        <v>72250</v>
      </c>
      <c r="AG82" s="156">
        <v>9999</v>
      </c>
      <c r="AH82" s="156" t="s">
        <v>88</v>
      </c>
      <c r="AI82" s="156" t="s">
        <v>1047</v>
      </c>
      <c r="AJ82" s="156">
        <v>0</v>
      </c>
    </row>
    <row r="83" spans="1:36" x14ac:dyDescent="0.25">
      <c r="A83" s="156" t="s">
        <v>89</v>
      </c>
      <c r="B83" s="156" t="s">
        <v>1051</v>
      </c>
      <c r="C83" s="156" t="s">
        <v>1082</v>
      </c>
      <c r="D83" s="156">
        <v>47</v>
      </c>
      <c r="E83" s="156">
        <v>163</v>
      </c>
      <c r="F83" s="156" t="s">
        <v>1081</v>
      </c>
      <c r="G83" s="156" t="s">
        <v>1080</v>
      </c>
      <c r="H83" s="226">
        <v>74600</v>
      </c>
      <c r="I83" s="156">
        <v>24700</v>
      </c>
      <c r="J83" s="156">
        <v>28200</v>
      </c>
      <c r="K83" s="156">
        <v>31750</v>
      </c>
      <c r="L83" s="156">
        <v>35250</v>
      </c>
      <c r="M83" s="156">
        <v>38100</v>
      </c>
      <c r="N83" s="156">
        <v>40900</v>
      </c>
      <c r="O83" s="156">
        <v>43750</v>
      </c>
      <c r="P83" s="156">
        <v>46550</v>
      </c>
      <c r="Q83" s="156">
        <v>14850</v>
      </c>
      <c r="R83" s="156">
        <v>19720</v>
      </c>
      <c r="S83" s="156">
        <v>24860</v>
      </c>
      <c r="T83" s="156">
        <v>30000</v>
      </c>
      <c r="U83" s="156">
        <v>35140</v>
      </c>
      <c r="V83" s="156">
        <v>40280</v>
      </c>
      <c r="W83" s="156">
        <v>43750</v>
      </c>
      <c r="X83" s="156">
        <v>46550</v>
      </c>
      <c r="Y83" s="156">
        <v>39500</v>
      </c>
      <c r="Z83" s="156">
        <v>45150</v>
      </c>
      <c r="AA83" s="156">
        <v>50800</v>
      </c>
      <c r="AB83" s="156">
        <v>56400</v>
      </c>
      <c r="AC83" s="156">
        <v>60950</v>
      </c>
      <c r="AD83" s="156">
        <v>65450</v>
      </c>
      <c r="AE83" s="156">
        <v>69950</v>
      </c>
      <c r="AF83" s="156">
        <v>74450</v>
      </c>
      <c r="AG83" s="156">
        <v>3660</v>
      </c>
      <c r="AH83" s="156" t="s">
        <v>89</v>
      </c>
      <c r="AI83" s="156" t="s">
        <v>1047</v>
      </c>
      <c r="AJ83" s="156">
        <v>1</v>
      </c>
    </row>
    <row r="84" spans="1:36" x14ac:dyDescent="0.25">
      <c r="A84" s="156" t="s">
        <v>90</v>
      </c>
      <c r="B84" s="156" t="s">
        <v>1051</v>
      </c>
      <c r="C84" s="156" t="s">
        <v>1079</v>
      </c>
      <c r="D84" s="156">
        <v>47</v>
      </c>
      <c r="E84" s="156">
        <v>165</v>
      </c>
      <c r="F84" s="156" t="s">
        <v>1049</v>
      </c>
      <c r="G84" s="156" t="s">
        <v>1048</v>
      </c>
      <c r="H84" s="226">
        <v>102500</v>
      </c>
      <c r="I84" s="156">
        <v>34950</v>
      </c>
      <c r="J84" s="156">
        <v>39950</v>
      </c>
      <c r="K84" s="156">
        <v>44950</v>
      </c>
      <c r="L84" s="156">
        <v>49900</v>
      </c>
      <c r="M84" s="156">
        <v>53900</v>
      </c>
      <c r="N84" s="156">
        <v>57900</v>
      </c>
      <c r="O84" s="156">
        <v>61900</v>
      </c>
      <c r="P84" s="156">
        <v>65900</v>
      </c>
      <c r="Q84" s="156">
        <v>21000</v>
      </c>
      <c r="R84" s="156">
        <v>24000</v>
      </c>
      <c r="S84" s="156">
        <v>27000</v>
      </c>
      <c r="T84" s="156">
        <v>30000</v>
      </c>
      <c r="U84" s="156">
        <v>35140</v>
      </c>
      <c r="V84" s="156">
        <v>40280</v>
      </c>
      <c r="W84" s="156">
        <v>45420</v>
      </c>
      <c r="X84" s="156">
        <v>50560</v>
      </c>
      <c r="Y84" s="156">
        <v>55900</v>
      </c>
      <c r="Z84" s="156">
        <v>63900</v>
      </c>
      <c r="AA84" s="156">
        <v>71900</v>
      </c>
      <c r="AB84" s="156">
        <v>79850</v>
      </c>
      <c r="AC84" s="156">
        <v>86250</v>
      </c>
      <c r="AD84" s="156">
        <v>92650</v>
      </c>
      <c r="AE84" s="156">
        <v>99050</v>
      </c>
      <c r="AF84" s="156">
        <v>105450</v>
      </c>
      <c r="AG84" s="156">
        <v>5360</v>
      </c>
      <c r="AH84" s="156" t="s">
        <v>90</v>
      </c>
      <c r="AI84" s="156" t="s">
        <v>1047</v>
      </c>
      <c r="AJ84" s="156">
        <v>1</v>
      </c>
    </row>
    <row r="85" spans="1:36" x14ac:dyDescent="0.25">
      <c r="A85" s="156" t="s">
        <v>91</v>
      </c>
      <c r="B85" s="156" t="s">
        <v>1051</v>
      </c>
      <c r="C85" s="156" t="s">
        <v>1078</v>
      </c>
      <c r="D85" s="156">
        <v>47</v>
      </c>
      <c r="E85" s="156">
        <v>167</v>
      </c>
      <c r="F85" s="156" t="s">
        <v>1077</v>
      </c>
      <c r="G85" s="156" t="s">
        <v>1076</v>
      </c>
      <c r="H85" s="226">
        <v>81000</v>
      </c>
      <c r="I85" s="156">
        <v>28350</v>
      </c>
      <c r="J85" s="156">
        <v>32400</v>
      </c>
      <c r="K85" s="156">
        <v>36450</v>
      </c>
      <c r="L85" s="156">
        <v>40500</v>
      </c>
      <c r="M85" s="156">
        <v>43750</v>
      </c>
      <c r="N85" s="156">
        <v>47000</v>
      </c>
      <c r="O85" s="156">
        <v>50250</v>
      </c>
      <c r="P85" s="156">
        <v>53500</v>
      </c>
      <c r="Q85" s="156">
        <v>17050</v>
      </c>
      <c r="R85" s="156">
        <v>19720</v>
      </c>
      <c r="S85" s="156">
        <v>24860</v>
      </c>
      <c r="T85" s="156">
        <v>30000</v>
      </c>
      <c r="U85" s="156">
        <v>35140</v>
      </c>
      <c r="V85" s="156">
        <v>40280</v>
      </c>
      <c r="W85" s="156">
        <v>45420</v>
      </c>
      <c r="X85" s="156">
        <v>50560</v>
      </c>
      <c r="Y85" s="156">
        <v>45400</v>
      </c>
      <c r="Z85" s="156">
        <v>51850</v>
      </c>
      <c r="AA85" s="156">
        <v>58350</v>
      </c>
      <c r="AB85" s="156">
        <v>64800</v>
      </c>
      <c r="AC85" s="156">
        <v>70000</v>
      </c>
      <c r="AD85" s="156">
        <v>75200</v>
      </c>
      <c r="AE85" s="156">
        <v>80400</v>
      </c>
      <c r="AF85" s="156">
        <v>85550</v>
      </c>
      <c r="AG85" s="156">
        <v>4920</v>
      </c>
      <c r="AH85" s="156" t="s">
        <v>91</v>
      </c>
      <c r="AI85" s="156" t="s">
        <v>1047</v>
      </c>
      <c r="AJ85" s="156">
        <v>1</v>
      </c>
    </row>
    <row r="86" spans="1:36" x14ac:dyDescent="0.25">
      <c r="A86" s="156" t="s">
        <v>92</v>
      </c>
      <c r="B86" s="156" t="s">
        <v>1051</v>
      </c>
      <c r="C86" s="156" t="s">
        <v>1075</v>
      </c>
      <c r="D86" s="156">
        <v>47</v>
      </c>
      <c r="E86" s="156">
        <v>169</v>
      </c>
      <c r="F86" s="156" t="s">
        <v>1049</v>
      </c>
      <c r="G86" s="156" t="s">
        <v>1048</v>
      </c>
      <c r="H86" s="226">
        <v>102500</v>
      </c>
      <c r="I86" s="156">
        <v>34950</v>
      </c>
      <c r="J86" s="156">
        <v>39950</v>
      </c>
      <c r="K86" s="156">
        <v>44950</v>
      </c>
      <c r="L86" s="156">
        <v>49900</v>
      </c>
      <c r="M86" s="156">
        <v>53900</v>
      </c>
      <c r="N86" s="156">
        <v>57900</v>
      </c>
      <c r="O86" s="156">
        <v>61900</v>
      </c>
      <c r="P86" s="156">
        <v>65900</v>
      </c>
      <c r="Q86" s="156">
        <v>21000</v>
      </c>
      <c r="R86" s="156">
        <v>24000</v>
      </c>
      <c r="S86" s="156">
        <v>27000</v>
      </c>
      <c r="T86" s="156">
        <v>30000</v>
      </c>
      <c r="U86" s="156">
        <v>35140</v>
      </c>
      <c r="V86" s="156">
        <v>40280</v>
      </c>
      <c r="W86" s="156">
        <v>45420</v>
      </c>
      <c r="X86" s="156">
        <v>50560</v>
      </c>
      <c r="Y86" s="156">
        <v>55900</v>
      </c>
      <c r="Z86" s="156">
        <v>63900</v>
      </c>
      <c r="AA86" s="156">
        <v>71900</v>
      </c>
      <c r="AB86" s="156">
        <v>79850</v>
      </c>
      <c r="AC86" s="156">
        <v>86250</v>
      </c>
      <c r="AD86" s="156">
        <v>92650</v>
      </c>
      <c r="AE86" s="156">
        <v>99050</v>
      </c>
      <c r="AF86" s="156">
        <v>105450</v>
      </c>
      <c r="AG86" s="156">
        <v>9999</v>
      </c>
      <c r="AH86" s="156" t="s">
        <v>92</v>
      </c>
      <c r="AI86" s="156" t="s">
        <v>1047</v>
      </c>
      <c r="AJ86" s="156">
        <v>1</v>
      </c>
    </row>
    <row r="87" spans="1:36" x14ac:dyDescent="0.25">
      <c r="A87" s="156" t="s">
        <v>93</v>
      </c>
      <c r="B87" s="156" t="s">
        <v>1051</v>
      </c>
      <c r="C87" s="156" t="s">
        <v>1074</v>
      </c>
      <c r="D87" s="156">
        <v>47</v>
      </c>
      <c r="E87" s="156">
        <v>171</v>
      </c>
      <c r="F87" s="156" t="s">
        <v>1063</v>
      </c>
      <c r="G87" s="156" t="s">
        <v>1062</v>
      </c>
      <c r="H87" s="226">
        <v>77800</v>
      </c>
      <c r="I87" s="156">
        <v>25000</v>
      </c>
      <c r="J87" s="156">
        <v>28550</v>
      </c>
      <c r="K87" s="156">
        <v>32100</v>
      </c>
      <c r="L87" s="156">
        <v>35650</v>
      </c>
      <c r="M87" s="156">
        <v>38550</v>
      </c>
      <c r="N87" s="156">
        <v>41400</v>
      </c>
      <c r="O87" s="156">
        <v>44250</v>
      </c>
      <c r="P87" s="156">
        <v>47100</v>
      </c>
      <c r="Q87" s="156">
        <v>15000</v>
      </c>
      <c r="R87" s="156">
        <v>19720</v>
      </c>
      <c r="S87" s="156">
        <v>24860</v>
      </c>
      <c r="T87" s="156">
        <v>30000</v>
      </c>
      <c r="U87" s="156">
        <v>35140</v>
      </c>
      <c r="V87" s="156">
        <v>40280</v>
      </c>
      <c r="W87" s="156">
        <v>44250</v>
      </c>
      <c r="X87" s="156">
        <v>47100</v>
      </c>
      <c r="Y87" s="156">
        <v>39950</v>
      </c>
      <c r="Z87" s="156">
        <v>45650</v>
      </c>
      <c r="AA87" s="156">
        <v>51350</v>
      </c>
      <c r="AB87" s="156">
        <v>57050</v>
      </c>
      <c r="AC87" s="156">
        <v>61650</v>
      </c>
      <c r="AD87" s="156">
        <v>66200</v>
      </c>
      <c r="AE87" s="156">
        <v>70750</v>
      </c>
      <c r="AF87" s="156">
        <v>75350</v>
      </c>
      <c r="AG87" s="156">
        <v>3660</v>
      </c>
      <c r="AH87" s="156" t="s">
        <v>93</v>
      </c>
      <c r="AI87" s="156" t="s">
        <v>1047</v>
      </c>
      <c r="AJ87" s="156">
        <v>1</v>
      </c>
    </row>
    <row r="88" spans="1:36" x14ac:dyDescent="0.25">
      <c r="A88" s="156" t="s">
        <v>94</v>
      </c>
      <c r="B88" s="156" t="s">
        <v>1051</v>
      </c>
      <c r="C88" s="156" t="s">
        <v>1073</v>
      </c>
      <c r="D88" s="156">
        <v>47</v>
      </c>
      <c r="E88" s="156">
        <v>173</v>
      </c>
      <c r="F88" s="156" t="s">
        <v>1072</v>
      </c>
      <c r="G88" s="156" t="s">
        <v>1071</v>
      </c>
      <c r="H88" s="226">
        <v>91700</v>
      </c>
      <c r="I88" s="156">
        <v>30250</v>
      </c>
      <c r="J88" s="156">
        <v>34600</v>
      </c>
      <c r="K88" s="156">
        <v>38900</v>
      </c>
      <c r="L88" s="156">
        <v>43200</v>
      </c>
      <c r="M88" s="156">
        <v>46700</v>
      </c>
      <c r="N88" s="156">
        <v>50150</v>
      </c>
      <c r="O88" s="156">
        <v>53600</v>
      </c>
      <c r="P88" s="156">
        <v>57050</v>
      </c>
      <c r="Q88" s="156">
        <v>18150</v>
      </c>
      <c r="R88" s="156">
        <v>20750</v>
      </c>
      <c r="S88" s="156">
        <v>24860</v>
      </c>
      <c r="T88" s="156">
        <v>30000</v>
      </c>
      <c r="U88" s="156">
        <v>35140</v>
      </c>
      <c r="V88" s="156">
        <v>40280</v>
      </c>
      <c r="W88" s="156">
        <v>45420</v>
      </c>
      <c r="X88" s="156">
        <v>50560</v>
      </c>
      <c r="Y88" s="156">
        <v>48400</v>
      </c>
      <c r="Z88" s="156">
        <v>55300</v>
      </c>
      <c r="AA88" s="156">
        <v>62200</v>
      </c>
      <c r="AB88" s="156">
        <v>69100</v>
      </c>
      <c r="AC88" s="156">
        <v>74650</v>
      </c>
      <c r="AD88" s="156">
        <v>80200</v>
      </c>
      <c r="AE88" s="156">
        <v>85700</v>
      </c>
      <c r="AF88" s="156">
        <v>91250</v>
      </c>
      <c r="AG88" s="156">
        <v>3840</v>
      </c>
      <c r="AH88" s="156" t="s">
        <v>94</v>
      </c>
      <c r="AI88" s="156" t="s">
        <v>1047</v>
      </c>
      <c r="AJ88" s="156">
        <v>1</v>
      </c>
    </row>
    <row r="89" spans="1:36" x14ac:dyDescent="0.25">
      <c r="A89" s="156" t="s">
        <v>95</v>
      </c>
      <c r="B89" s="156" t="s">
        <v>1051</v>
      </c>
      <c r="C89" s="156" t="s">
        <v>1070</v>
      </c>
      <c r="D89" s="156">
        <v>47</v>
      </c>
      <c r="E89" s="156">
        <v>175</v>
      </c>
      <c r="F89" s="156" t="s">
        <v>1069</v>
      </c>
      <c r="G89" s="156" t="s">
        <v>1068</v>
      </c>
      <c r="H89" s="226">
        <v>69200</v>
      </c>
      <c r="I89" s="156">
        <v>23400</v>
      </c>
      <c r="J89" s="156">
        <v>26750</v>
      </c>
      <c r="K89" s="156">
        <v>30100</v>
      </c>
      <c r="L89" s="156">
        <v>33400</v>
      </c>
      <c r="M89" s="156">
        <v>36100</v>
      </c>
      <c r="N89" s="156">
        <v>38750</v>
      </c>
      <c r="O89" s="156">
        <v>41450</v>
      </c>
      <c r="P89" s="156">
        <v>44100</v>
      </c>
      <c r="Q89" s="156">
        <v>14580</v>
      </c>
      <c r="R89" s="156">
        <v>19720</v>
      </c>
      <c r="S89" s="156">
        <v>24860</v>
      </c>
      <c r="T89" s="156">
        <v>30000</v>
      </c>
      <c r="U89" s="156">
        <v>35140</v>
      </c>
      <c r="V89" s="156">
        <v>38750</v>
      </c>
      <c r="W89" s="156">
        <v>41450</v>
      </c>
      <c r="X89" s="156">
        <v>44100</v>
      </c>
      <c r="Y89" s="156">
        <v>37400</v>
      </c>
      <c r="Z89" s="156">
        <v>42750</v>
      </c>
      <c r="AA89" s="156">
        <v>48100</v>
      </c>
      <c r="AB89" s="156">
        <v>53400</v>
      </c>
      <c r="AC89" s="156">
        <v>57700</v>
      </c>
      <c r="AD89" s="156">
        <v>61950</v>
      </c>
      <c r="AE89" s="156">
        <v>66250</v>
      </c>
      <c r="AF89" s="156">
        <v>70500</v>
      </c>
      <c r="AG89" s="156">
        <v>9999</v>
      </c>
      <c r="AH89" s="156" t="s">
        <v>95</v>
      </c>
      <c r="AI89" s="156" t="s">
        <v>1047</v>
      </c>
      <c r="AJ89" s="156">
        <v>0</v>
      </c>
    </row>
    <row r="90" spans="1:36" x14ac:dyDescent="0.25">
      <c r="A90" s="156" t="s">
        <v>96</v>
      </c>
      <c r="B90" s="156" t="s">
        <v>1051</v>
      </c>
      <c r="C90" s="156" t="s">
        <v>1067</v>
      </c>
      <c r="D90" s="156">
        <v>47</v>
      </c>
      <c r="E90" s="156">
        <v>177</v>
      </c>
      <c r="F90" s="156" t="s">
        <v>1066</v>
      </c>
      <c r="G90" s="156" t="s">
        <v>1065</v>
      </c>
      <c r="H90" s="226">
        <v>66300</v>
      </c>
      <c r="I90" s="156">
        <v>23400</v>
      </c>
      <c r="J90" s="156">
        <v>26750</v>
      </c>
      <c r="K90" s="156">
        <v>30100</v>
      </c>
      <c r="L90" s="156">
        <v>33400</v>
      </c>
      <c r="M90" s="156">
        <v>36100</v>
      </c>
      <c r="N90" s="156">
        <v>38750</v>
      </c>
      <c r="O90" s="156">
        <v>41450</v>
      </c>
      <c r="P90" s="156">
        <v>44100</v>
      </c>
      <c r="Q90" s="156">
        <v>14580</v>
      </c>
      <c r="R90" s="156">
        <v>19720</v>
      </c>
      <c r="S90" s="156">
        <v>24860</v>
      </c>
      <c r="T90" s="156">
        <v>30000</v>
      </c>
      <c r="U90" s="156">
        <v>35140</v>
      </c>
      <c r="V90" s="156">
        <v>38750</v>
      </c>
      <c r="W90" s="156">
        <v>41450</v>
      </c>
      <c r="X90" s="156">
        <v>44100</v>
      </c>
      <c r="Y90" s="156">
        <v>37400</v>
      </c>
      <c r="Z90" s="156">
        <v>42750</v>
      </c>
      <c r="AA90" s="156">
        <v>48100</v>
      </c>
      <c r="AB90" s="156">
        <v>53400</v>
      </c>
      <c r="AC90" s="156">
        <v>57700</v>
      </c>
      <c r="AD90" s="156">
        <v>61950</v>
      </c>
      <c r="AE90" s="156">
        <v>66250</v>
      </c>
      <c r="AF90" s="156">
        <v>70500</v>
      </c>
      <c r="AG90" s="156">
        <v>9999</v>
      </c>
      <c r="AH90" s="156" t="s">
        <v>96</v>
      </c>
      <c r="AI90" s="156" t="s">
        <v>1047</v>
      </c>
      <c r="AJ90" s="156">
        <v>0</v>
      </c>
    </row>
    <row r="91" spans="1:36" x14ac:dyDescent="0.25">
      <c r="A91" s="156" t="s">
        <v>97</v>
      </c>
      <c r="B91" s="156" t="s">
        <v>1051</v>
      </c>
      <c r="C91" s="156" t="s">
        <v>1064</v>
      </c>
      <c r="D91" s="156">
        <v>47</v>
      </c>
      <c r="E91" s="156">
        <v>179</v>
      </c>
      <c r="F91" s="156" t="s">
        <v>1063</v>
      </c>
      <c r="G91" s="156" t="s">
        <v>1062</v>
      </c>
      <c r="H91" s="226">
        <v>77800</v>
      </c>
      <c r="I91" s="156">
        <v>25000</v>
      </c>
      <c r="J91" s="156">
        <v>28550</v>
      </c>
      <c r="K91" s="156">
        <v>32100</v>
      </c>
      <c r="L91" s="156">
        <v>35650</v>
      </c>
      <c r="M91" s="156">
        <v>38550</v>
      </c>
      <c r="N91" s="156">
        <v>41400</v>
      </c>
      <c r="O91" s="156">
        <v>44250</v>
      </c>
      <c r="P91" s="156">
        <v>47100</v>
      </c>
      <c r="Q91" s="156">
        <v>15000</v>
      </c>
      <c r="R91" s="156">
        <v>19720</v>
      </c>
      <c r="S91" s="156">
        <v>24860</v>
      </c>
      <c r="T91" s="156">
        <v>30000</v>
      </c>
      <c r="U91" s="156">
        <v>35140</v>
      </c>
      <c r="V91" s="156">
        <v>40280</v>
      </c>
      <c r="W91" s="156">
        <v>44250</v>
      </c>
      <c r="X91" s="156">
        <v>47100</v>
      </c>
      <c r="Y91" s="156">
        <v>39950</v>
      </c>
      <c r="Z91" s="156">
        <v>45650</v>
      </c>
      <c r="AA91" s="156">
        <v>51350</v>
      </c>
      <c r="AB91" s="156">
        <v>57050</v>
      </c>
      <c r="AC91" s="156">
        <v>61650</v>
      </c>
      <c r="AD91" s="156">
        <v>66200</v>
      </c>
      <c r="AE91" s="156">
        <v>70750</v>
      </c>
      <c r="AF91" s="156">
        <v>75350</v>
      </c>
      <c r="AG91" s="156">
        <v>3660</v>
      </c>
      <c r="AH91" s="156" t="s">
        <v>97</v>
      </c>
      <c r="AI91" s="156" t="s">
        <v>1047</v>
      </c>
      <c r="AJ91" s="156">
        <v>1</v>
      </c>
    </row>
    <row r="92" spans="1:36" x14ac:dyDescent="0.25">
      <c r="A92" s="156" t="s">
        <v>98</v>
      </c>
      <c r="B92" s="156" t="s">
        <v>1051</v>
      </c>
      <c r="C92" s="156" t="s">
        <v>1061</v>
      </c>
      <c r="D92" s="156">
        <v>47</v>
      </c>
      <c r="E92" s="156">
        <v>181</v>
      </c>
      <c r="F92" s="156" t="s">
        <v>1060</v>
      </c>
      <c r="G92" s="156" t="s">
        <v>1059</v>
      </c>
      <c r="H92" s="226">
        <v>72200</v>
      </c>
      <c r="I92" s="156">
        <v>23400</v>
      </c>
      <c r="J92" s="156">
        <v>26750</v>
      </c>
      <c r="K92" s="156">
        <v>30100</v>
      </c>
      <c r="L92" s="156">
        <v>33400</v>
      </c>
      <c r="M92" s="156">
        <v>36100</v>
      </c>
      <c r="N92" s="156">
        <v>38750</v>
      </c>
      <c r="O92" s="156">
        <v>41450</v>
      </c>
      <c r="P92" s="156">
        <v>44100</v>
      </c>
      <c r="Q92" s="156">
        <v>14580</v>
      </c>
      <c r="R92" s="156">
        <v>19720</v>
      </c>
      <c r="S92" s="156">
        <v>24860</v>
      </c>
      <c r="T92" s="156">
        <v>30000</v>
      </c>
      <c r="U92" s="156">
        <v>35140</v>
      </c>
      <c r="V92" s="156">
        <v>38750</v>
      </c>
      <c r="W92" s="156">
        <v>41450</v>
      </c>
      <c r="X92" s="156">
        <v>44100</v>
      </c>
      <c r="Y92" s="156">
        <v>37400</v>
      </c>
      <c r="Z92" s="156">
        <v>42750</v>
      </c>
      <c r="AA92" s="156">
        <v>48100</v>
      </c>
      <c r="AB92" s="156">
        <v>53400</v>
      </c>
      <c r="AC92" s="156">
        <v>57700</v>
      </c>
      <c r="AD92" s="156">
        <v>61950</v>
      </c>
      <c r="AE92" s="156">
        <v>66250</v>
      </c>
      <c r="AF92" s="156">
        <v>70500</v>
      </c>
      <c r="AG92" s="156">
        <v>9999</v>
      </c>
      <c r="AH92" s="156" t="s">
        <v>98</v>
      </c>
      <c r="AI92" s="156" t="s">
        <v>1047</v>
      </c>
      <c r="AJ92" s="156">
        <v>0</v>
      </c>
    </row>
    <row r="93" spans="1:36" x14ac:dyDescent="0.25">
      <c r="A93" s="156" t="s">
        <v>99</v>
      </c>
      <c r="B93" s="156" t="s">
        <v>1051</v>
      </c>
      <c r="C93" s="156" t="s">
        <v>1058</v>
      </c>
      <c r="D93" s="156">
        <v>47</v>
      </c>
      <c r="E93" s="156">
        <v>183</v>
      </c>
      <c r="F93" s="156" t="s">
        <v>1057</v>
      </c>
      <c r="G93" s="156" t="s">
        <v>1056</v>
      </c>
      <c r="H93" s="226">
        <v>66600</v>
      </c>
      <c r="I93" s="156">
        <v>23400</v>
      </c>
      <c r="J93" s="156">
        <v>26750</v>
      </c>
      <c r="K93" s="156">
        <v>30100</v>
      </c>
      <c r="L93" s="156">
        <v>33400</v>
      </c>
      <c r="M93" s="156">
        <v>36100</v>
      </c>
      <c r="N93" s="156">
        <v>38750</v>
      </c>
      <c r="O93" s="156">
        <v>41450</v>
      </c>
      <c r="P93" s="156">
        <v>44100</v>
      </c>
      <c r="Q93" s="156">
        <v>14580</v>
      </c>
      <c r="R93" s="156">
        <v>19720</v>
      </c>
      <c r="S93" s="156">
        <v>24860</v>
      </c>
      <c r="T93" s="156">
        <v>30000</v>
      </c>
      <c r="U93" s="156">
        <v>35140</v>
      </c>
      <c r="V93" s="156">
        <v>38750</v>
      </c>
      <c r="W93" s="156">
        <v>41450</v>
      </c>
      <c r="X93" s="156">
        <v>44100</v>
      </c>
      <c r="Y93" s="156">
        <v>37400</v>
      </c>
      <c r="Z93" s="156">
        <v>42750</v>
      </c>
      <c r="AA93" s="156">
        <v>48100</v>
      </c>
      <c r="AB93" s="156">
        <v>53400</v>
      </c>
      <c r="AC93" s="156">
        <v>57700</v>
      </c>
      <c r="AD93" s="156">
        <v>61950</v>
      </c>
      <c r="AE93" s="156">
        <v>66250</v>
      </c>
      <c r="AF93" s="156">
        <v>70500</v>
      </c>
      <c r="AG93" s="156">
        <v>9999</v>
      </c>
      <c r="AH93" s="156" t="s">
        <v>99</v>
      </c>
      <c r="AI93" s="156" t="s">
        <v>1047</v>
      </c>
      <c r="AJ93" s="156">
        <v>0</v>
      </c>
    </row>
    <row r="94" spans="1:36" x14ac:dyDescent="0.25">
      <c r="A94" s="156" t="s">
        <v>100</v>
      </c>
      <c r="B94" s="156" t="s">
        <v>1051</v>
      </c>
      <c r="C94" s="156" t="s">
        <v>1055</v>
      </c>
      <c r="D94" s="156">
        <v>47</v>
      </c>
      <c r="E94" s="156">
        <v>185</v>
      </c>
      <c r="F94" s="156" t="s">
        <v>1054</v>
      </c>
      <c r="G94" s="156" t="s">
        <v>1053</v>
      </c>
      <c r="H94" s="226">
        <v>63300</v>
      </c>
      <c r="I94" s="156">
        <v>23400</v>
      </c>
      <c r="J94" s="156">
        <v>26750</v>
      </c>
      <c r="K94" s="156">
        <v>30100</v>
      </c>
      <c r="L94" s="156">
        <v>33400</v>
      </c>
      <c r="M94" s="156">
        <v>36100</v>
      </c>
      <c r="N94" s="156">
        <v>38750</v>
      </c>
      <c r="O94" s="156">
        <v>41450</v>
      </c>
      <c r="P94" s="156">
        <v>44100</v>
      </c>
      <c r="Q94" s="156">
        <v>14580</v>
      </c>
      <c r="R94" s="156">
        <v>19720</v>
      </c>
      <c r="S94" s="156">
        <v>24860</v>
      </c>
      <c r="T94" s="156">
        <v>30000</v>
      </c>
      <c r="U94" s="156">
        <v>35140</v>
      </c>
      <c r="V94" s="156">
        <v>38750</v>
      </c>
      <c r="W94" s="156">
        <v>41450</v>
      </c>
      <c r="X94" s="156">
        <v>44100</v>
      </c>
      <c r="Y94" s="156">
        <v>37400</v>
      </c>
      <c r="Z94" s="156">
        <v>42750</v>
      </c>
      <c r="AA94" s="156">
        <v>48100</v>
      </c>
      <c r="AB94" s="156">
        <v>53400</v>
      </c>
      <c r="AC94" s="156">
        <v>57700</v>
      </c>
      <c r="AD94" s="156">
        <v>61950</v>
      </c>
      <c r="AE94" s="156">
        <v>66250</v>
      </c>
      <c r="AF94" s="156">
        <v>70500</v>
      </c>
      <c r="AG94" s="156">
        <v>9999</v>
      </c>
      <c r="AH94" s="156" t="s">
        <v>100</v>
      </c>
      <c r="AI94" s="156" t="s">
        <v>1047</v>
      </c>
      <c r="AJ94" s="156">
        <v>0</v>
      </c>
    </row>
    <row r="95" spans="1:36" x14ac:dyDescent="0.25">
      <c r="A95" s="156" t="s">
        <v>101</v>
      </c>
      <c r="B95" s="156" t="s">
        <v>1051</v>
      </c>
      <c r="C95" s="156" t="s">
        <v>1052</v>
      </c>
      <c r="D95" s="156">
        <v>47</v>
      </c>
      <c r="E95" s="156">
        <v>187</v>
      </c>
      <c r="F95" s="156" t="s">
        <v>1049</v>
      </c>
      <c r="G95" s="156" t="s">
        <v>1048</v>
      </c>
      <c r="H95" s="226">
        <v>102500</v>
      </c>
      <c r="I95" s="156">
        <v>34950</v>
      </c>
      <c r="J95" s="156">
        <v>39950</v>
      </c>
      <c r="K95" s="156">
        <v>44950</v>
      </c>
      <c r="L95" s="156">
        <v>49900</v>
      </c>
      <c r="M95" s="156">
        <v>53900</v>
      </c>
      <c r="N95" s="156">
        <v>57900</v>
      </c>
      <c r="O95" s="156">
        <v>61900</v>
      </c>
      <c r="P95" s="156">
        <v>65900</v>
      </c>
      <c r="Q95" s="156">
        <v>21000</v>
      </c>
      <c r="R95" s="156">
        <v>24000</v>
      </c>
      <c r="S95" s="156">
        <v>27000</v>
      </c>
      <c r="T95" s="156">
        <v>30000</v>
      </c>
      <c r="U95" s="156">
        <v>35140</v>
      </c>
      <c r="V95" s="156">
        <v>40280</v>
      </c>
      <c r="W95" s="156">
        <v>45420</v>
      </c>
      <c r="X95" s="156">
        <v>50560</v>
      </c>
      <c r="Y95" s="156">
        <v>55900</v>
      </c>
      <c r="Z95" s="156">
        <v>63900</v>
      </c>
      <c r="AA95" s="156">
        <v>71900</v>
      </c>
      <c r="AB95" s="156">
        <v>79850</v>
      </c>
      <c r="AC95" s="156">
        <v>86250</v>
      </c>
      <c r="AD95" s="156">
        <v>92650</v>
      </c>
      <c r="AE95" s="156">
        <v>99050</v>
      </c>
      <c r="AF95" s="156">
        <v>105450</v>
      </c>
      <c r="AG95" s="156">
        <v>5360</v>
      </c>
      <c r="AH95" s="156" t="s">
        <v>101</v>
      </c>
      <c r="AI95" s="156" t="s">
        <v>1047</v>
      </c>
      <c r="AJ95" s="156">
        <v>1</v>
      </c>
    </row>
    <row r="96" spans="1:36" x14ac:dyDescent="0.25">
      <c r="A96" s="156" t="s">
        <v>102</v>
      </c>
      <c r="B96" s="156" t="s">
        <v>1051</v>
      </c>
      <c r="C96" s="156" t="s">
        <v>1050</v>
      </c>
      <c r="D96" s="156">
        <v>47</v>
      </c>
      <c r="E96" s="156">
        <v>189</v>
      </c>
      <c r="F96" s="156" t="s">
        <v>1049</v>
      </c>
      <c r="G96" s="156" t="s">
        <v>1048</v>
      </c>
      <c r="H96" s="226">
        <v>102500</v>
      </c>
      <c r="I96" s="156">
        <v>34950</v>
      </c>
      <c r="J96" s="156">
        <v>39950</v>
      </c>
      <c r="K96" s="156">
        <v>44950</v>
      </c>
      <c r="L96" s="156">
        <v>49900</v>
      </c>
      <c r="M96" s="156">
        <v>53900</v>
      </c>
      <c r="N96" s="156">
        <v>57900</v>
      </c>
      <c r="O96" s="156">
        <v>61900</v>
      </c>
      <c r="P96" s="156">
        <v>65900</v>
      </c>
      <c r="Q96" s="156">
        <v>21000</v>
      </c>
      <c r="R96" s="156">
        <v>24000</v>
      </c>
      <c r="S96" s="156">
        <v>27000</v>
      </c>
      <c r="T96" s="156">
        <v>30000</v>
      </c>
      <c r="U96" s="156">
        <v>35140</v>
      </c>
      <c r="V96" s="156">
        <v>40280</v>
      </c>
      <c r="W96" s="156">
        <v>45420</v>
      </c>
      <c r="X96" s="156">
        <v>50560</v>
      </c>
      <c r="Y96" s="156">
        <v>55900</v>
      </c>
      <c r="Z96" s="156">
        <v>63900</v>
      </c>
      <c r="AA96" s="156">
        <v>71900</v>
      </c>
      <c r="AB96" s="156">
        <v>79850</v>
      </c>
      <c r="AC96" s="156">
        <v>86250</v>
      </c>
      <c r="AD96" s="156">
        <v>92650</v>
      </c>
      <c r="AE96" s="156">
        <v>99050</v>
      </c>
      <c r="AF96" s="156">
        <v>105450</v>
      </c>
      <c r="AG96" s="156">
        <v>5360</v>
      </c>
      <c r="AH96" s="156" t="s">
        <v>102</v>
      </c>
      <c r="AI96" s="156" t="s">
        <v>1047</v>
      </c>
      <c r="AJ96" s="156">
        <v>1</v>
      </c>
    </row>
    <row r="100" spans="1:1" x14ac:dyDescent="0.25">
      <c r="A100" s="156" t="s">
        <v>1046</v>
      </c>
    </row>
  </sheetData>
  <sheetProtection algorithmName="SHA-512" hashValue="xE89KT8EdIX6MMmcG/8PKV+fB4qhZ286KetdGyMSi09cYiXv2P9Ejqbo9hCXTXBQAxJRZMQW7iTHpcOaTHzdKg==" saltValue="/McL/U4/j7tAQA3AFWH9l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A432" sqref="A432:XFD432"/>
    </sheetView>
  </sheetViews>
  <sheetFormatPr defaultRowHeight="15" x14ac:dyDescent="0.25"/>
  <cols>
    <col min="1" max="1" width="23.140625" customWidth="1"/>
    <col min="2" max="2" width="18" bestFit="1" customWidth="1"/>
    <col min="3" max="3" width="12.7109375" style="102" bestFit="1" customWidth="1"/>
    <col min="4" max="4" width="11" style="101" bestFit="1" customWidth="1"/>
  </cols>
  <sheetData>
    <row r="1" spans="1:16" x14ac:dyDescent="0.25">
      <c r="A1" s="105" t="s">
        <v>7</v>
      </c>
      <c r="B1" s="105" t="s">
        <v>574</v>
      </c>
      <c r="C1" s="106" t="s">
        <v>1012</v>
      </c>
      <c r="D1" s="107" t="s">
        <v>1339</v>
      </c>
      <c r="E1" t="s">
        <v>1038</v>
      </c>
      <c r="F1" t="s">
        <v>1039</v>
      </c>
      <c r="G1" t="s">
        <v>1040</v>
      </c>
      <c r="H1" t="s">
        <v>1041</v>
      </c>
      <c r="I1" t="s">
        <v>1042</v>
      </c>
      <c r="J1" t="s">
        <v>1043</v>
      </c>
      <c r="K1" t="s">
        <v>1044</v>
      </c>
      <c r="L1" t="s">
        <v>1045</v>
      </c>
      <c r="O1" t="s">
        <v>1325</v>
      </c>
      <c r="P1" t="s">
        <v>1326</v>
      </c>
    </row>
    <row r="2" spans="1:16" x14ac:dyDescent="0.25">
      <c r="A2" s="98" t="s">
        <v>911</v>
      </c>
      <c r="B2" t="s">
        <v>81</v>
      </c>
      <c r="C2" s="103">
        <f>INDEX('Ability to Pay'!$C$2:$C$441,MATCH(A2,'Ability to Pay'!$A$2:$A$441,0))</f>
        <v>0.27</v>
      </c>
      <c r="D2" s="101">
        <f>INDEX('Unemployment Rates'!$B$2:$B$96,MATCH(B2,'Unemployment Rates'!$A$2:$A$96,0))</f>
        <v>0.04</v>
      </c>
      <c r="E2">
        <f>IF(ISBLANK($B2),"",VLOOKUP($B2,ILData!$A$2:$AJ$96,25))</f>
        <v>55900</v>
      </c>
      <c r="F2">
        <f>IF(ISBLANK($B2),"",VLOOKUP($B2,ILData!$A$2:$AJ$96,26))</f>
        <v>63900</v>
      </c>
      <c r="G2">
        <f>IF(ISBLANK($B2),"",VLOOKUP($B2,ILData!$A$2:$AJ$96,27))</f>
        <v>71900</v>
      </c>
      <c r="H2">
        <f>IF(ISBLANK($B2),"",VLOOKUP($B2,ILData!$A$2:$AJ$96,28))</f>
        <v>79850</v>
      </c>
      <c r="I2">
        <f>IF(ISBLANK($B2),"",VLOOKUP($B2,ILData!$A$2:$AJ$96,29))</f>
        <v>86250</v>
      </c>
      <c r="J2">
        <f>IF(ISBLANK($B2),"",VLOOKUP($B2,ILData!$A$2:$AJ$96,30))</f>
        <v>92650</v>
      </c>
      <c r="K2">
        <f>IF(ISBLANK($B2),"",VLOOKUP($B2,ILData!$A$2:$AJ$96,31))</f>
        <v>99050</v>
      </c>
      <c r="L2">
        <f>IF(ISBLANK($B2),"",VLOOKUP($B2,ILData!$A$2:$AJ$96,32))</f>
        <v>105450</v>
      </c>
    </row>
    <row r="3" spans="1:16" x14ac:dyDescent="0.25">
      <c r="A3" s="98" t="s">
        <v>852</v>
      </c>
      <c r="B3" t="s">
        <v>62</v>
      </c>
      <c r="C3" s="158">
        <f>INDEX('Ability to Pay'!$C$2:$C$441,MATCH(A3,'Ability to Pay'!$A$2:$A$441,0))</f>
        <v>0.12</v>
      </c>
      <c r="D3" s="101">
        <f>INDEX('Unemployment Rates'!$B$2:$B$96,MATCH(B3,'Unemployment Rates'!$A$2:$A$96,0))</f>
        <v>6.0999999999999999E-2</v>
      </c>
      <c r="E3">
        <f>IF(ISBLANK($B3),"",VLOOKUP($B3,ILData!$A$2:$AJ$96,25))</f>
        <v>37400</v>
      </c>
      <c r="F3">
        <f>IF(ISBLANK($B3),"",VLOOKUP($B3,ILData!$A$2:$AJ$96,26))</f>
        <v>42750</v>
      </c>
      <c r="G3">
        <f>IF(ISBLANK($B3),"",VLOOKUP($B3,ILData!$A$2:$AJ$96,27))</f>
        <v>48100</v>
      </c>
      <c r="H3">
        <f>IF(ISBLANK($B3),"",VLOOKUP($B3,ILData!$A$2:$AJ$96,28))</f>
        <v>53400</v>
      </c>
      <c r="I3">
        <f>IF(ISBLANK($B3),"",VLOOKUP($B3,ILData!$A$2:$AJ$96,29))</f>
        <v>57700</v>
      </c>
      <c r="J3">
        <f>IF(ISBLANK($B3),"",VLOOKUP($B3,ILData!$A$2:$AJ$96,30))</f>
        <v>61950</v>
      </c>
      <c r="K3">
        <f>IF(ISBLANK($B3),"",VLOOKUP($B3,ILData!$A$2:$AJ$96,31))</f>
        <v>66250</v>
      </c>
      <c r="L3">
        <f>IF(ISBLANK($B3),"",VLOOKUP($B3,ILData!$A$2:$AJ$96,32))</f>
        <v>70500</v>
      </c>
    </row>
    <row r="4" spans="1:16" x14ac:dyDescent="0.25">
      <c r="A4" s="98" t="s">
        <v>643</v>
      </c>
      <c r="B4" t="s">
        <v>24</v>
      </c>
      <c r="C4" s="158">
        <f>INDEX('Ability to Pay'!$C$2:$C$441,MATCH(A4,'Ability to Pay'!$A$2:$A$441,0))</f>
        <v>0.21</v>
      </c>
      <c r="D4" s="101">
        <f>INDEX('Unemployment Rates'!$B$2:$B$96,MATCH(B4,'Unemployment Rates'!$A$2:$A$96,0))</f>
        <v>4.2000000000000003E-2</v>
      </c>
      <c r="E4">
        <f>IF(ISBLANK($B4),"",VLOOKUP($B4,ILData!$A$2:$AJ$96,25))</f>
        <v>37400</v>
      </c>
      <c r="F4">
        <f>IF(ISBLANK($B4),"",VLOOKUP($B4,ILData!$A$2:$AJ$96,26))</f>
        <v>42750</v>
      </c>
      <c r="G4">
        <f>IF(ISBLANK($B4),"",VLOOKUP($B4,ILData!$A$2:$AJ$96,27))</f>
        <v>48100</v>
      </c>
      <c r="H4">
        <f>IF(ISBLANK($B4),"",VLOOKUP($B4,ILData!$A$2:$AJ$96,28))</f>
        <v>53400</v>
      </c>
      <c r="I4">
        <f>IF(ISBLANK($B4),"",VLOOKUP($B4,ILData!$A$2:$AJ$96,29))</f>
        <v>57700</v>
      </c>
      <c r="J4">
        <f>IF(ISBLANK($B4),"",VLOOKUP($B4,ILData!$A$2:$AJ$96,30))</f>
        <v>61950</v>
      </c>
      <c r="K4">
        <f>IF(ISBLANK($B4),"",VLOOKUP($B4,ILData!$A$2:$AJ$96,31))</f>
        <v>66250</v>
      </c>
      <c r="L4">
        <f>IF(ISBLANK($B4),"",VLOOKUP($B4,ILData!$A$2:$AJ$96,32))</f>
        <v>70500</v>
      </c>
    </row>
    <row r="5" spans="1:16" x14ac:dyDescent="0.25">
      <c r="A5" s="98" t="s">
        <v>592</v>
      </c>
      <c r="B5" t="s">
        <v>12</v>
      </c>
      <c r="C5" s="158">
        <f>INDEX('Ability to Pay'!$C$2:$C$441,MATCH(A5,'Ability to Pay'!$A$2:$A$441,0))</f>
        <v>0.25</v>
      </c>
      <c r="D5" s="101">
        <f>INDEX('Unemployment Rates'!$B$2:$B$96,MATCH(B5,'Unemployment Rates'!$A$2:$A$96,0))</f>
        <v>4.2999999999999997E-2</v>
      </c>
      <c r="E5">
        <f>IF(ISBLANK($B5),"",VLOOKUP($B5,ILData!$A$2:$AJ$96,25))</f>
        <v>48400</v>
      </c>
      <c r="F5">
        <f>IF(ISBLANK($B5),"",VLOOKUP($B5,ILData!$A$2:$AJ$96,26))</f>
        <v>55300</v>
      </c>
      <c r="G5">
        <f>IF(ISBLANK($B5),"",VLOOKUP($B5,ILData!$A$2:$AJ$96,27))</f>
        <v>62200</v>
      </c>
      <c r="H5">
        <f>IF(ISBLANK($B5),"",VLOOKUP($B5,ILData!$A$2:$AJ$96,28))</f>
        <v>69100</v>
      </c>
      <c r="I5">
        <f>IF(ISBLANK($B5),"",VLOOKUP($B5,ILData!$A$2:$AJ$96,29))</f>
        <v>74650</v>
      </c>
      <c r="J5">
        <f>IF(ISBLANK($B5),"",VLOOKUP($B5,ILData!$A$2:$AJ$96,30))</f>
        <v>80200</v>
      </c>
      <c r="K5">
        <f>IF(ISBLANK($B5),"",VLOOKUP($B5,ILData!$A$2:$AJ$96,31))</f>
        <v>85700</v>
      </c>
      <c r="L5">
        <f>IF(ISBLANK($B5),"",VLOOKUP($B5,ILData!$A$2:$AJ$96,32))</f>
        <v>91250</v>
      </c>
    </row>
    <row r="6" spans="1:16" x14ac:dyDescent="0.25">
      <c r="A6" s="98" t="s">
        <v>664</v>
      </c>
      <c r="B6" t="s">
        <v>28</v>
      </c>
      <c r="C6" s="158">
        <f>INDEX('Ability to Pay'!$C$2:$C$441,MATCH(A6,'Ability to Pay'!$A$2:$A$441,0))</f>
        <v>0.19</v>
      </c>
      <c r="D6" s="101">
        <f>INDEX('Unemployment Rates'!$B$2:$B$96,MATCH(B6,'Unemployment Rates'!$A$2:$A$96,0))</f>
        <v>5.7000000000000002E-2</v>
      </c>
      <c r="E6">
        <f>IF(ISBLANK($B6),"",VLOOKUP($B6,ILData!$A$2:$AJ$96,25))</f>
        <v>37400</v>
      </c>
      <c r="F6">
        <f>IF(ISBLANK($B6),"",VLOOKUP($B6,ILData!$A$2:$AJ$96,26))</f>
        <v>42750</v>
      </c>
      <c r="G6">
        <f>IF(ISBLANK($B6),"",VLOOKUP($B6,ILData!$A$2:$AJ$96,27))</f>
        <v>48100</v>
      </c>
      <c r="H6">
        <f>IF(ISBLANK($B6),"",VLOOKUP($B6,ILData!$A$2:$AJ$96,28))</f>
        <v>53400</v>
      </c>
      <c r="I6">
        <f>IF(ISBLANK($B6),"",VLOOKUP($B6,ILData!$A$2:$AJ$96,29))</f>
        <v>57700</v>
      </c>
      <c r="J6">
        <f>IF(ISBLANK($B6),"",VLOOKUP($B6,ILData!$A$2:$AJ$96,30))</f>
        <v>61950</v>
      </c>
      <c r="K6">
        <f>IF(ISBLANK($B6),"",VLOOKUP($B6,ILData!$A$2:$AJ$96,31))</f>
        <v>66250</v>
      </c>
      <c r="L6">
        <f>IF(ISBLANK($B6),"",VLOOKUP($B6,ILData!$A$2:$AJ$96,32))</f>
        <v>70500</v>
      </c>
    </row>
    <row r="7" spans="1:16" x14ac:dyDescent="0.25">
      <c r="A7" s="98" t="s">
        <v>898</v>
      </c>
      <c r="B7" t="s">
        <v>78</v>
      </c>
      <c r="C7" s="158">
        <f>INDEX('Ability to Pay'!$C$2:$C$441,MATCH(A7,'Ability to Pay'!$A$2:$A$441,0))</f>
        <v>0.21</v>
      </c>
      <c r="D7" s="101">
        <f>INDEX('Unemployment Rates'!$B$2:$B$96,MATCH(B7,'Unemployment Rates'!$A$2:$A$96,0))</f>
        <v>4.4999999999999998E-2</v>
      </c>
      <c r="E7">
        <f>IF(ISBLANK($B7),"",VLOOKUP($B7,ILData!$A$2:$AJ$96,25))</f>
        <v>39350</v>
      </c>
      <c r="F7">
        <f>IF(ISBLANK($B7),"",VLOOKUP($B7,ILData!$A$2:$AJ$96,26))</f>
        <v>44950</v>
      </c>
      <c r="G7">
        <f>IF(ISBLANK($B7),"",VLOOKUP($B7,ILData!$A$2:$AJ$96,27))</f>
        <v>50550</v>
      </c>
      <c r="H7">
        <f>IF(ISBLANK($B7),"",VLOOKUP($B7,ILData!$A$2:$AJ$96,28))</f>
        <v>56150</v>
      </c>
      <c r="I7">
        <f>IF(ISBLANK($B7),"",VLOOKUP($B7,ILData!$A$2:$AJ$96,29))</f>
        <v>60650</v>
      </c>
      <c r="J7">
        <f>IF(ISBLANK($B7),"",VLOOKUP($B7,ILData!$A$2:$AJ$96,30))</f>
        <v>65150</v>
      </c>
      <c r="K7">
        <f>IF(ISBLANK($B7),"",VLOOKUP($B7,ILData!$A$2:$AJ$96,31))</f>
        <v>69650</v>
      </c>
      <c r="L7">
        <f>IF(ISBLANK($B7),"",VLOOKUP($B7,ILData!$A$2:$AJ$96,32))</f>
        <v>74150</v>
      </c>
    </row>
    <row r="8" spans="1:16" x14ac:dyDescent="0.25">
      <c r="A8" s="98" t="s">
        <v>690</v>
      </c>
      <c r="B8" t="s">
        <v>32</v>
      </c>
      <c r="C8" s="158">
        <f>INDEX('Ability to Pay'!$C$2:$C$441,MATCH(A8,'Ability to Pay'!$A$2:$A$441,0))</f>
        <v>0.26</v>
      </c>
      <c r="D8" s="101">
        <f>INDEX('Unemployment Rates'!$B$2:$B$96,MATCH(B8,'Unemployment Rates'!$A$2:$A$96,0))</f>
        <v>4.7E-2</v>
      </c>
      <c r="E8">
        <f>IF(ISBLANK($B8),"",VLOOKUP($B8,ILData!$A$2:$AJ$96,25))</f>
        <v>37400</v>
      </c>
      <c r="F8">
        <f>IF(ISBLANK($B8),"",VLOOKUP($B8,ILData!$A$2:$AJ$96,26))</f>
        <v>42750</v>
      </c>
      <c r="G8">
        <f>IF(ISBLANK($B8),"",VLOOKUP($B8,ILData!$A$2:$AJ$96,27))</f>
        <v>48100</v>
      </c>
      <c r="H8">
        <f>IF(ISBLANK($B8),"",VLOOKUP($B8,ILData!$A$2:$AJ$96,28))</f>
        <v>53400</v>
      </c>
      <c r="I8">
        <f>IF(ISBLANK($B8),"",VLOOKUP($B8,ILData!$A$2:$AJ$96,29))</f>
        <v>57700</v>
      </c>
      <c r="J8">
        <f>IF(ISBLANK($B8),"",VLOOKUP($B8,ILData!$A$2:$AJ$96,30))</f>
        <v>61950</v>
      </c>
      <c r="K8">
        <f>IF(ISBLANK($B8),"",VLOOKUP($B8,ILData!$A$2:$AJ$96,31))</f>
        <v>66250</v>
      </c>
      <c r="L8">
        <f>IF(ISBLANK($B8),"",VLOOKUP($B8,ILData!$A$2:$AJ$96,32))</f>
        <v>70500</v>
      </c>
    </row>
    <row r="9" spans="1:16" x14ac:dyDescent="0.25">
      <c r="A9" s="98" t="s">
        <v>725</v>
      </c>
      <c r="B9" t="s">
        <v>38</v>
      </c>
      <c r="C9" s="158">
        <f>INDEX('Ability to Pay'!$C$2:$C$441,MATCH(A9,'Ability to Pay'!$A$2:$A$441,0))</f>
        <v>0.16</v>
      </c>
      <c r="D9" s="101">
        <f>INDEX('Unemployment Rates'!$B$2:$B$96,MATCH(B9,'Unemployment Rates'!$A$2:$A$96,0))</f>
        <v>6.6000000000000003E-2</v>
      </c>
      <c r="E9">
        <f>IF(ISBLANK($B9),"",VLOOKUP($B9,ILData!$A$2:$AJ$96,25))</f>
        <v>37400</v>
      </c>
      <c r="F9">
        <f>IF(ISBLANK($B9),"",VLOOKUP($B9,ILData!$A$2:$AJ$96,26))</f>
        <v>42750</v>
      </c>
      <c r="G9">
        <f>IF(ISBLANK($B9),"",VLOOKUP($B9,ILData!$A$2:$AJ$96,27))</f>
        <v>48100</v>
      </c>
      <c r="H9">
        <f>IF(ISBLANK($B9),"",VLOOKUP($B9,ILData!$A$2:$AJ$96,28))</f>
        <v>53400</v>
      </c>
      <c r="I9">
        <f>IF(ISBLANK($B9),"",VLOOKUP($B9,ILData!$A$2:$AJ$96,29))</f>
        <v>57700</v>
      </c>
      <c r="J9">
        <f>IF(ISBLANK($B9),"",VLOOKUP($B9,ILData!$A$2:$AJ$96,30))</f>
        <v>61950</v>
      </c>
      <c r="K9">
        <f>IF(ISBLANK($B9),"",VLOOKUP($B9,ILData!$A$2:$AJ$96,31))</f>
        <v>66250</v>
      </c>
      <c r="L9">
        <f>IF(ISBLANK($B9),"",VLOOKUP($B9,ILData!$A$2:$AJ$96,32))</f>
        <v>70500</v>
      </c>
    </row>
    <row r="10" spans="1:16" x14ac:dyDescent="0.25">
      <c r="A10" s="98" t="s">
        <v>576</v>
      </c>
      <c r="B10" t="s">
        <v>8</v>
      </c>
      <c r="C10" s="158">
        <f>INDEX('Ability to Pay'!$C$2:$C$441,MATCH(A10,'Ability to Pay'!$A$2:$A$441,0))</f>
        <v>0.22</v>
      </c>
      <c r="D10" s="101">
        <f>INDEX('Unemployment Rates'!$B$2:$B$96,MATCH(B10,'Unemployment Rates'!$A$2:$A$96,0))</f>
        <v>4.5999999999999999E-2</v>
      </c>
      <c r="E10">
        <f>IF(ISBLANK($B10),"",VLOOKUP($B10,ILData!$A$2:$AJ$96,25))</f>
        <v>48400</v>
      </c>
      <c r="F10">
        <f>IF(ISBLANK($B10),"",VLOOKUP($B10,ILData!$A$2:$AJ$96,26))</f>
        <v>55300</v>
      </c>
      <c r="G10">
        <f>IF(ISBLANK($B10),"",VLOOKUP($B10,ILData!$A$2:$AJ$96,27))</f>
        <v>62200</v>
      </c>
      <c r="H10">
        <f>IF(ISBLANK($B10),"",VLOOKUP($B10,ILData!$A$2:$AJ$96,28))</f>
        <v>69100</v>
      </c>
      <c r="I10">
        <f>IF(ISBLANK($B10),"",VLOOKUP($B10,ILData!$A$2:$AJ$96,29))</f>
        <v>74650</v>
      </c>
      <c r="J10">
        <f>IF(ISBLANK($B10),"",VLOOKUP($B10,ILData!$A$2:$AJ$96,30))</f>
        <v>80200</v>
      </c>
      <c r="K10">
        <f>IF(ISBLANK($B10),"",VLOOKUP($B10,ILData!$A$2:$AJ$96,31))</f>
        <v>85700</v>
      </c>
      <c r="L10">
        <f>IF(ISBLANK($B10),"",VLOOKUP($B10,ILData!$A$2:$AJ$96,32))</f>
        <v>91250</v>
      </c>
    </row>
    <row r="11" spans="1:16" x14ac:dyDescent="0.25">
      <c r="A11" s="98" t="s">
        <v>710</v>
      </c>
      <c r="B11" t="s">
        <v>35</v>
      </c>
      <c r="C11" s="158">
        <f>INDEX('Ability to Pay'!$C$2:$C$441,MATCH(A11,'Ability to Pay'!$A$2:$A$441,0))</f>
        <v>0.2</v>
      </c>
      <c r="D11" s="101">
        <f>INDEX('Unemployment Rates'!$B$2:$B$96,MATCH(B11,'Unemployment Rates'!$A$2:$A$96,0))</f>
        <v>5.2999999999999999E-2</v>
      </c>
      <c r="E11">
        <f>IF(ISBLANK($B11),"",VLOOKUP($B11,ILData!$A$2:$AJ$96,25))</f>
        <v>39850</v>
      </c>
      <c r="F11">
        <f>IF(ISBLANK($B11),"",VLOOKUP($B11,ILData!$A$2:$AJ$96,26))</f>
        <v>45550</v>
      </c>
      <c r="G11">
        <f>IF(ISBLANK($B11),"",VLOOKUP($B11,ILData!$A$2:$AJ$96,27))</f>
        <v>51250</v>
      </c>
      <c r="H11">
        <f>IF(ISBLANK($B11),"",VLOOKUP($B11,ILData!$A$2:$AJ$96,28))</f>
        <v>56900</v>
      </c>
      <c r="I11">
        <f>IF(ISBLANK($B11),"",VLOOKUP($B11,ILData!$A$2:$AJ$96,29))</f>
        <v>61500</v>
      </c>
      <c r="J11">
        <f>IF(ISBLANK($B11),"",VLOOKUP($B11,ILData!$A$2:$AJ$96,30))</f>
        <v>66050</v>
      </c>
      <c r="K11">
        <f>IF(ISBLANK($B11),"",VLOOKUP($B11,ILData!$A$2:$AJ$96,31))</f>
        <v>70600</v>
      </c>
      <c r="L11">
        <f>IF(ISBLANK($B11),"",VLOOKUP($B11,ILData!$A$2:$AJ$96,32))</f>
        <v>75150</v>
      </c>
    </row>
    <row r="12" spans="1:16" x14ac:dyDescent="0.25">
      <c r="A12" s="98" t="s">
        <v>937</v>
      </c>
      <c r="B12" t="s">
        <v>86</v>
      </c>
      <c r="C12" s="158">
        <f>INDEX('Ability to Pay'!$C$2:$C$441,MATCH(A12,'Ability to Pay'!$A$2:$A$441,0))</f>
        <v>0.26</v>
      </c>
      <c r="D12" s="101">
        <f>INDEX('Unemployment Rates'!$B$2:$B$96,MATCH(B12,'Unemployment Rates'!$A$2:$A$96,0))</f>
        <v>6.9000000000000006E-2</v>
      </c>
      <c r="E12">
        <f>IF(ISBLANK($B12),"",VLOOKUP($B12,ILData!$A$2:$AJ$96,25))</f>
        <v>45400</v>
      </c>
      <c r="F12">
        <f>IF(ISBLANK($B12),"",VLOOKUP($B12,ILData!$A$2:$AJ$96,26))</f>
        <v>51850</v>
      </c>
      <c r="G12">
        <f>IF(ISBLANK($B12),"",VLOOKUP($B12,ILData!$A$2:$AJ$96,27))</f>
        <v>58350</v>
      </c>
      <c r="H12">
        <f>IF(ISBLANK($B12),"",VLOOKUP($B12,ILData!$A$2:$AJ$96,28))</f>
        <v>64800</v>
      </c>
      <c r="I12">
        <f>IF(ISBLANK($B12),"",VLOOKUP($B12,ILData!$A$2:$AJ$96,29))</f>
        <v>70000</v>
      </c>
      <c r="J12">
        <f>IF(ISBLANK($B12),"",VLOOKUP($B12,ILData!$A$2:$AJ$96,30))</f>
        <v>75200</v>
      </c>
      <c r="K12">
        <f>IF(ISBLANK($B12),"",VLOOKUP($B12,ILData!$A$2:$AJ$96,31))</f>
        <v>80400</v>
      </c>
      <c r="L12">
        <f>IF(ISBLANK($B12),"",VLOOKUP($B12,ILData!$A$2:$AJ$96,32))</f>
        <v>85550</v>
      </c>
    </row>
    <row r="13" spans="1:16" x14ac:dyDescent="0.25">
      <c r="A13" s="98" t="s">
        <v>622</v>
      </c>
      <c r="B13" t="s">
        <v>18</v>
      </c>
      <c r="C13" s="158">
        <f>INDEX('Ability to Pay'!$C$2:$C$441,MATCH(A13,'Ability to Pay'!$A$2:$A$441,0))</f>
        <v>0.27</v>
      </c>
      <c r="D13" s="101">
        <f>INDEX('Unemployment Rates'!$B$2:$B$96,MATCH(B13,'Unemployment Rates'!$A$2:$A$96,0))</f>
        <v>3.7999999999999999E-2</v>
      </c>
      <c r="E13">
        <f>IF(ISBLANK($B13),"",VLOOKUP($B13,ILData!$A$2:$AJ$96,25))</f>
        <v>55900</v>
      </c>
      <c r="F13">
        <f>IF(ISBLANK($B13),"",VLOOKUP($B13,ILData!$A$2:$AJ$96,26))</f>
        <v>63900</v>
      </c>
      <c r="G13">
        <f>IF(ISBLANK($B13),"",VLOOKUP($B13,ILData!$A$2:$AJ$96,27))</f>
        <v>71900</v>
      </c>
      <c r="H13">
        <f>IF(ISBLANK($B13),"",VLOOKUP($B13,ILData!$A$2:$AJ$96,28))</f>
        <v>79850</v>
      </c>
      <c r="I13">
        <f>IF(ISBLANK($B13),"",VLOOKUP($B13,ILData!$A$2:$AJ$96,29))</f>
        <v>86250</v>
      </c>
      <c r="J13">
        <f>IF(ISBLANK($B13),"",VLOOKUP($B13,ILData!$A$2:$AJ$96,30))</f>
        <v>92650</v>
      </c>
      <c r="K13">
        <f>IF(ISBLANK($B13),"",VLOOKUP($B13,ILData!$A$2:$AJ$96,31))</f>
        <v>99050</v>
      </c>
      <c r="L13">
        <f>IF(ISBLANK($B13),"",VLOOKUP($B13,ILData!$A$2:$AJ$96,32))</f>
        <v>105450</v>
      </c>
    </row>
    <row r="14" spans="1:16" x14ac:dyDescent="0.25">
      <c r="A14" s="98" t="s">
        <v>846</v>
      </c>
      <c r="B14" t="s">
        <v>61</v>
      </c>
      <c r="C14" s="158">
        <f>INDEX('Ability to Pay'!$C$2:$C$441,MATCH(A14,'Ability to Pay'!$A$2:$A$441,0))</f>
        <v>0.13</v>
      </c>
      <c r="D14" s="101">
        <f>INDEX('Unemployment Rates'!$B$2:$B$96,MATCH(B14,'Unemployment Rates'!$A$2:$A$96,0))</f>
        <v>5.5E-2</v>
      </c>
      <c r="E14">
        <f>IF(ISBLANK($B14),"",VLOOKUP($B14,ILData!$A$2:$AJ$96,25))</f>
        <v>37400</v>
      </c>
      <c r="F14">
        <f>IF(ISBLANK($B14),"",VLOOKUP($B14,ILData!$A$2:$AJ$96,26))</f>
        <v>42750</v>
      </c>
      <c r="G14">
        <f>IF(ISBLANK($B14),"",VLOOKUP($B14,ILData!$A$2:$AJ$96,27))</f>
        <v>48100</v>
      </c>
      <c r="H14">
        <f>IF(ISBLANK($B14),"",VLOOKUP($B14,ILData!$A$2:$AJ$96,28))</f>
        <v>53400</v>
      </c>
      <c r="I14">
        <f>IF(ISBLANK($B14),"",VLOOKUP($B14,ILData!$A$2:$AJ$96,29))</f>
        <v>57700</v>
      </c>
      <c r="J14">
        <f>IF(ISBLANK($B14),"",VLOOKUP($B14,ILData!$A$2:$AJ$96,30))</f>
        <v>61950</v>
      </c>
      <c r="K14">
        <f>IF(ISBLANK($B14),"",VLOOKUP($B14,ILData!$A$2:$AJ$96,31))</f>
        <v>66250</v>
      </c>
      <c r="L14">
        <f>IF(ISBLANK($B14),"",VLOOKUP($B14,ILData!$A$2:$AJ$96,32))</f>
        <v>70500</v>
      </c>
    </row>
    <row r="15" spans="1:16" x14ac:dyDescent="0.25">
      <c r="A15" s="98" t="s">
        <v>963</v>
      </c>
      <c r="B15" t="s">
        <v>91</v>
      </c>
      <c r="C15" s="158">
        <f>INDEX('Ability to Pay'!$C$2:$C$441,MATCH(A15,'Ability to Pay'!$A$2:$A$441,0))</f>
        <v>0.28000000000000003</v>
      </c>
      <c r="D15" s="101">
        <f>INDEX('Unemployment Rates'!$B$2:$B$96,MATCH(B15,'Unemployment Rates'!$A$2:$A$96,0))</f>
        <v>4.8000000000000001E-2</v>
      </c>
      <c r="E15">
        <f>IF(ISBLANK($B15),"",VLOOKUP($B15,ILData!$A$2:$AJ$96,25))</f>
        <v>45400</v>
      </c>
      <c r="F15">
        <f>IF(ISBLANK($B15),"",VLOOKUP($B15,ILData!$A$2:$AJ$96,26))</f>
        <v>51850</v>
      </c>
      <c r="G15">
        <f>IF(ISBLANK($B15),"",VLOOKUP($B15,ILData!$A$2:$AJ$96,27))</f>
        <v>58350</v>
      </c>
      <c r="H15">
        <f>IF(ISBLANK($B15),"",VLOOKUP($B15,ILData!$A$2:$AJ$96,28))</f>
        <v>64800</v>
      </c>
      <c r="I15">
        <f>IF(ISBLANK($B15),"",VLOOKUP($B15,ILData!$A$2:$AJ$96,29))</f>
        <v>70000</v>
      </c>
      <c r="J15">
        <f>IF(ISBLANK($B15),"",VLOOKUP($B15,ILData!$A$2:$AJ$96,30))</f>
        <v>75200</v>
      </c>
      <c r="K15">
        <f>IF(ISBLANK($B15),"",VLOOKUP($B15,ILData!$A$2:$AJ$96,31))</f>
        <v>80400</v>
      </c>
      <c r="L15">
        <f>IF(ISBLANK($B15),"",VLOOKUP($B15,ILData!$A$2:$AJ$96,32))</f>
        <v>85550</v>
      </c>
    </row>
    <row r="16" spans="1:16" x14ac:dyDescent="0.25">
      <c r="A16" s="98" t="s">
        <v>610</v>
      </c>
      <c r="B16" t="s">
        <v>16</v>
      </c>
      <c r="C16" s="158">
        <f>INDEX('Ability to Pay'!$C$2:$C$441,MATCH(A16,'Ability to Pay'!$A$2:$A$441,0))</f>
        <v>0.19</v>
      </c>
      <c r="D16" s="101">
        <f>INDEX('Unemployment Rates'!$B$2:$B$96,MATCH(B16,'Unemployment Rates'!$A$2:$A$96,0))</f>
        <v>5.2999999999999999E-2</v>
      </c>
      <c r="E16">
        <f>IF(ISBLANK($B16),"",VLOOKUP($B16,ILData!$A$2:$AJ$96,25))</f>
        <v>37400</v>
      </c>
      <c r="F16">
        <f>IF(ISBLANK($B16),"",VLOOKUP($B16,ILData!$A$2:$AJ$96,26))</f>
        <v>42750</v>
      </c>
      <c r="G16">
        <f>IF(ISBLANK($B16),"",VLOOKUP($B16,ILData!$A$2:$AJ$96,27))</f>
        <v>48100</v>
      </c>
      <c r="H16">
        <f>IF(ISBLANK($B16),"",VLOOKUP($B16,ILData!$A$2:$AJ$96,28))</f>
        <v>53400</v>
      </c>
      <c r="I16">
        <f>IF(ISBLANK($B16),"",VLOOKUP($B16,ILData!$A$2:$AJ$96,29))</f>
        <v>57700</v>
      </c>
      <c r="J16">
        <f>IF(ISBLANK($B16),"",VLOOKUP($B16,ILData!$A$2:$AJ$96,30))</f>
        <v>61950</v>
      </c>
      <c r="K16">
        <f>IF(ISBLANK($B16),"",VLOOKUP($B16,ILData!$A$2:$AJ$96,31))</f>
        <v>66250</v>
      </c>
      <c r="L16">
        <f>IF(ISBLANK($B16),"",VLOOKUP($B16,ILData!$A$2:$AJ$96,32))</f>
        <v>70500</v>
      </c>
    </row>
    <row r="17" spans="1:12" x14ac:dyDescent="0.25">
      <c r="A17" s="98" t="s">
        <v>607</v>
      </c>
      <c r="B17" t="s">
        <v>15</v>
      </c>
      <c r="C17" s="158">
        <f>INDEX('Ability to Pay'!$C$2:$C$441,MATCH(A17,'Ability to Pay'!$A$2:$A$441,0))</f>
        <v>0.27</v>
      </c>
      <c r="D17" s="101">
        <f>INDEX('Unemployment Rates'!$B$2:$B$96,MATCH(B17,'Unemployment Rates'!$A$2:$A$96,0))</f>
        <v>4.2999999999999997E-2</v>
      </c>
      <c r="E17">
        <f>IF(ISBLANK($B17),"",VLOOKUP($B17,ILData!$A$2:$AJ$96,25))</f>
        <v>55900</v>
      </c>
      <c r="F17">
        <f>IF(ISBLANK($B17),"",VLOOKUP($B17,ILData!$A$2:$AJ$96,26))</f>
        <v>63900</v>
      </c>
      <c r="G17">
        <f>IF(ISBLANK($B17),"",VLOOKUP($B17,ILData!$A$2:$AJ$96,27))</f>
        <v>71900</v>
      </c>
      <c r="H17">
        <f>IF(ISBLANK($B17),"",VLOOKUP($B17,ILData!$A$2:$AJ$96,28))</f>
        <v>79850</v>
      </c>
      <c r="I17">
        <f>IF(ISBLANK($B17),"",VLOOKUP($B17,ILData!$A$2:$AJ$96,29))</f>
        <v>86250</v>
      </c>
      <c r="J17">
        <f>IF(ISBLANK($B17),"",VLOOKUP($B17,ILData!$A$2:$AJ$96,30))</f>
        <v>92650</v>
      </c>
      <c r="K17">
        <f>IF(ISBLANK($B17),"",VLOOKUP($B17,ILData!$A$2:$AJ$96,31))</f>
        <v>99050</v>
      </c>
      <c r="L17">
        <f>IF(ISBLANK($B17),"",VLOOKUP($B17,ILData!$A$2:$AJ$96,32))</f>
        <v>105450</v>
      </c>
    </row>
    <row r="18" spans="1:12" x14ac:dyDescent="0.25">
      <c r="A18" s="98" t="s">
        <v>720</v>
      </c>
      <c r="B18" t="s">
        <v>37</v>
      </c>
      <c r="C18" s="158">
        <f>INDEX('Ability to Pay'!$C$2:$C$441,MATCH(A18,'Ability to Pay'!$A$2:$A$441,0))</f>
        <v>0.12</v>
      </c>
      <c r="D18" s="101">
        <f>INDEX('Unemployment Rates'!$B$2:$B$96,MATCH(B18,'Unemployment Rates'!$A$2:$A$96,0))</f>
        <v>5.5E-2</v>
      </c>
      <c r="E18">
        <f>IF(ISBLANK($B18),"",VLOOKUP($B18,ILData!$A$2:$AJ$96,25))</f>
        <v>38150</v>
      </c>
      <c r="F18">
        <f>IF(ISBLANK($B18),"",VLOOKUP($B18,ILData!$A$2:$AJ$96,26))</f>
        <v>43600</v>
      </c>
      <c r="G18">
        <f>IF(ISBLANK($B18),"",VLOOKUP($B18,ILData!$A$2:$AJ$96,27))</f>
        <v>49050</v>
      </c>
      <c r="H18">
        <f>IF(ISBLANK($B18),"",VLOOKUP($B18,ILData!$A$2:$AJ$96,28))</f>
        <v>54450</v>
      </c>
      <c r="I18">
        <f>IF(ISBLANK($B18),"",VLOOKUP($B18,ILData!$A$2:$AJ$96,29))</f>
        <v>58850</v>
      </c>
      <c r="J18">
        <f>IF(ISBLANK($B18),"",VLOOKUP($B18,ILData!$A$2:$AJ$96,30))</f>
        <v>63200</v>
      </c>
      <c r="K18">
        <f>IF(ISBLANK($B18),"",VLOOKUP($B18,ILData!$A$2:$AJ$96,31))</f>
        <v>67550</v>
      </c>
      <c r="L18">
        <f>IF(ISBLANK($B18),"",VLOOKUP($B18,ILData!$A$2:$AJ$96,32))</f>
        <v>71900</v>
      </c>
    </row>
    <row r="19" spans="1:12" x14ac:dyDescent="0.25">
      <c r="A19" s="98" t="s">
        <v>791</v>
      </c>
      <c r="B19" t="s">
        <v>52</v>
      </c>
      <c r="C19" s="158">
        <f>INDEX('Ability to Pay'!$C$2:$C$441,MATCH(A19,'Ability to Pay'!$A$2:$A$441,0))</f>
        <v>0.28000000000000003</v>
      </c>
      <c r="D19" s="101">
        <f>INDEX('Unemployment Rates'!$B$2:$B$96,MATCH(B19,'Unemployment Rates'!$A$2:$A$96,0))</f>
        <v>5.0999999999999997E-2</v>
      </c>
      <c r="E19">
        <f>IF(ISBLANK($B19),"",VLOOKUP($B19,ILData!$A$2:$AJ$96,25))</f>
        <v>38550</v>
      </c>
      <c r="F19">
        <f>IF(ISBLANK($B19),"",VLOOKUP($B19,ILData!$A$2:$AJ$96,26))</f>
        <v>44050</v>
      </c>
      <c r="G19">
        <f>IF(ISBLANK($B19),"",VLOOKUP($B19,ILData!$A$2:$AJ$96,27))</f>
        <v>49550</v>
      </c>
      <c r="H19">
        <f>IF(ISBLANK($B19),"",VLOOKUP($B19,ILData!$A$2:$AJ$96,28))</f>
        <v>55050</v>
      </c>
      <c r="I19">
        <f>IF(ISBLANK($B19),"",VLOOKUP($B19,ILData!$A$2:$AJ$96,29))</f>
        <v>59500</v>
      </c>
      <c r="J19">
        <f>IF(ISBLANK($B19),"",VLOOKUP($B19,ILData!$A$2:$AJ$96,30))</f>
        <v>63900</v>
      </c>
      <c r="K19">
        <f>IF(ISBLANK($B19),"",VLOOKUP($B19,ILData!$A$2:$AJ$96,31))</f>
        <v>68300</v>
      </c>
      <c r="L19">
        <f>IF(ISBLANK($B19),"",VLOOKUP($B19,ILData!$A$2:$AJ$96,32))</f>
        <v>72700</v>
      </c>
    </row>
    <row r="20" spans="1:12" x14ac:dyDescent="0.25">
      <c r="A20" s="98" t="s">
        <v>938</v>
      </c>
      <c r="B20" t="s">
        <v>86</v>
      </c>
      <c r="C20" s="158">
        <f>INDEX('Ability to Pay'!$C$2:$C$441,MATCH(A20,'Ability to Pay'!$A$2:$A$441,0))</f>
        <v>0.28000000000000003</v>
      </c>
      <c r="D20" s="101">
        <f>INDEX('Unemployment Rates'!$B$2:$B$96,MATCH(B20,'Unemployment Rates'!$A$2:$A$96,0))</f>
        <v>6.9000000000000006E-2</v>
      </c>
      <c r="E20">
        <f>IF(ISBLANK($B20),"",VLOOKUP($B20,ILData!$A$2:$AJ$96,25))</f>
        <v>45400</v>
      </c>
      <c r="F20">
        <f>IF(ISBLANK($B20),"",VLOOKUP($B20,ILData!$A$2:$AJ$96,26))</f>
        <v>51850</v>
      </c>
      <c r="G20">
        <f>IF(ISBLANK($B20),"",VLOOKUP($B20,ILData!$A$2:$AJ$96,27))</f>
        <v>58350</v>
      </c>
      <c r="H20">
        <f>IF(ISBLANK($B20),"",VLOOKUP($B20,ILData!$A$2:$AJ$96,28))</f>
        <v>64800</v>
      </c>
      <c r="I20">
        <f>IF(ISBLANK($B20),"",VLOOKUP($B20,ILData!$A$2:$AJ$96,29))</f>
        <v>70000</v>
      </c>
      <c r="J20">
        <f>IF(ISBLANK($B20),"",VLOOKUP($B20,ILData!$A$2:$AJ$96,30))</f>
        <v>75200</v>
      </c>
      <c r="K20">
        <f>IF(ISBLANK($B20),"",VLOOKUP($B20,ILData!$A$2:$AJ$96,31))</f>
        <v>80400</v>
      </c>
      <c r="L20">
        <f>IF(ISBLANK($B20),"",VLOOKUP($B20,ILData!$A$2:$AJ$96,32))</f>
        <v>85550</v>
      </c>
    </row>
    <row r="21" spans="1:12" x14ac:dyDescent="0.25">
      <c r="A21" s="98" t="s">
        <v>899</v>
      </c>
      <c r="B21" t="s">
        <v>78</v>
      </c>
      <c r="C21" s="158">
        <f>INDEX('Ability to Pay'!$C$2:$C$441,MATCH(A21,'Ability to Pay'!$A$2:$A$441,0))</f>
        <v>0.2</v>
      </c>
      <c r="D21" s="101">
        <f>INDEX('Unemployment Rates'!$B$2:$B$96,MATCH(B21,'Unemployment Rates'!$A$2:$A$96,0))</f>
        <v>4.4999999999999998E-2</v>
      </c>
      <c r="E21">
        <f>IF(ISBLANK($B21),"",VLOOKUP($B21,ILData!$A$2:$AJ$96,25))</f>
        <v>39350</v>
      </c>
      <c r="F21">
        <f>IF(ISBLANK($B21),"",VLOOKUP($B21,ILData!$A$2:$AJ$96,26))</f>
        <v>44950</v>
      </c>
      <c r="G21">
        <f>IF(ISBLANK($B21),"",VLOOKUP($B21,ILData!$A$2:$AJ$96,27))</f>
        <v>50550</v>
      </c>
      <c r="H21">
        <f>IF(ISBLANK($B21),"",VLOOKUP($B21,ILData!$A$2:$AJ$96,28))</f>
        <v>56150</v>
      </c>
      <c r="I21">
        <f>IF(ISBLANK($B21),"",VLOOKUP($B21,ILData!$A$2:$AJ$96,29))</f>
        <v>60650</v>
      </c>
      <c r="J21">
        <f>IF(ISBLANK($B21),"",VLOOKUP($B21,ILData!$A$2:$AJ$96,30))</f>
        <v>65150</v>
      </c>
      <c r="K21">
        <f>IF(ISBLANK($B21),"",VLOOKUP($B21,ILData!$A$2:$AJ$96,31))</f>
        <v>69650</v>
      </c>
      <c r="L21">
        <f>IF(ISBLANK($B21),"",VLOOKUP($B21,ILData!$A$2:$AJ$96,32))</f>
        <v>74150</v>
      </c>
    </row>
    <row r="22" spans="1:12" x14ac:dyDescent="0.25">
      <c r="A22" s="98" t="s">
        <v>716</v>
      </c>
      <c r="B22" t="s">
        <v>36</v>
      </c>
      <c r="C22" s="158">
        <f>INDEX('Ability to Pay'!$C$2:$C$441,MATCH(A22,'Ability to Pay'!$A$2:$A$441,0))</f>
        <v>0.19</v>
      </c>
      <c r="D22" s="101">
        <f>INDEX('Unemployment Rates'!$B$2:$B$96,MATCH(B22,'Unemployment Rates'!$A$2:$A$96,0))</f>
        <v>0.05</v>
      </c>
      <c r="E22">
        <f>IF(ISBLANK($B22),"",VLOOKUP($B22,ILData!$A$2:$AJ$96,25))</f>
        <v>37400</v>
      </c>
      <c r="F22">
        <f>IF(ISBLANK($B22),"",VLOOKUP($B22,ILData!$A$2:$AJ$96,26))</f>
        <v>42750</v>
      </c>
      <c r="G22">
        <f>IF(ISBLANK($B22),"",VLOOKUP($B22,ILData!$A$2:$AJ$96,27))</f>
        <v>48100</v>
      </c>
      <c r="H22">
        <f>IF(ISBLANK($B22),"",VLOOKUP($B22,ILData!$A$2:$AJ$96,28))</f>
        <v>53400</v>
      </c>
      <c r="I22">
        <f>IF(ISBLANK($B22),"",VLOOKUP($B22,ILData!$A$2:$AJ$96,29))</f>
        <v>57700</v>
      </c>
      <c r="J22">
        <f>IF(ISBLANK($B22),"",VLOOKUP($B22,ILData!$A$2:$AJ$96,30))</f>
        <v>61950</v>
      </c>
      <c r="K22">
        <f>IF(ISBLANK($B22),"",VLOOKUP($B22,ILData!$A$2:$AJ$96,31))</f>
        <v>66250</v>
      </c>
      <c r="L22">
        <f>IF(ISBLANK($B22),"",VLOOKUP($B22,ILData!$A$2:$AJ$96,32))</f>
        <v>70500</v>
      </c>
    </row>
    <row r="23" spans="1:12" x14ac:dyDescent="0.25">
      <c r="A23" s="98" t="s">
        <v>581</v>
      </c>
      <c r="B23" t="s">
        <v>9</v>
      </c>
      <c r="C23" s="158">
        <f>INDEX('Ability to Pay'!$C$2:$C$441,MATCH(A23,'Ability to Pay'!$A$2:$A$441,0))</f>
        <v>0.22</v>
      </c>
      <c r="D23" s="101">
        <f>INDEX('Unemployment Rates'!$B$2:$B$96,MATCH(B23,'Unemployment Rates'!$A$2:$A$96,0))</f>
        <v>5.0999999999999997E-2</v>
      </c>
      <c r="E23">
        <f>IF(ISBLANK($B23),"",VLOOKUP($B23,ILData!$A$2:$AJ$96,25))</f>
        <v>37400</v>
      </c>
      <c r="F23">
        <f>IF(ISBLANK($B23),"",VLOOKUP($B23,ILData!$A$2:$AJ$96,26))</f>
        <v>42750</v>
      </c>
      <c r="G23">
        <f>IF(ISBLANK($B23),"",VLOOKUP($B23,ILData!$A$2:$AJ$96,27))</f>
        <v>48100</v>
      </c>
      <c r="H23">
        <f>IF(ISBLANK($B23),"",VLOOKUP($B23,ILData!$A$2:$AJ$96,28))</f>
        <v>53400</v>
      </c>
      <c r="I23">
        <f>IF(ISBLANK($B23),"",VLOOKUP($B23,ILData!$A$2:$AJ$96,29))</f>
        <v>57700</v>
      </c>
      <c r="J23">
        <f>IF(ISBLANK($B23),"",VLOOKUP($B23,ILData!$A$2:$AJ$96,30))</f>
        <v>61950</v>
      </c>
      <c r="K23">
        <f>IF(ISBLANK($B23),"",VLOOKUP($B23,ILData!$A$2:$AJ$96,31))</f>
        <v>66250</v>
      </c>
      <c r="L23">
        <f>IF(ISBLANK($B23),"",VLOOKUP($B23,ILData!$A$2:$AJ$96,32))</f>
        <v>70500</v>
      </c>
    </row>
    <row r="24" spans="1:12" x14ac:dyDescent="0.25">
      <c r="A24" s="98" t="s">
        <v>726</v>
      </c>
      <c r="B24" t="s">
        <v>38</v>
      </c>
      <c r="C24" s="158">
        <f>INDEX('Ability to Pay'!$C$2:$C$441,MATCH(A24,'Ability to Pay'!$A$2:$A$441,0))</f>
        <v>0.16</v>
      </c>
      <c r="D24" s="101">
        <f>INDEX('Unemployment Rates'!$B$2:$B$96,MATCH(B24,'Unemployment Rates'!$A$2:$A$96,0))</f>
        <v>6.6000000000000003E-2</v>
      </c>
      <c r="E24">
        <f>IF(ISBLANK($B24),"",VLOOKUP($B24,ILData!$A$2:$AJ$96,25))</f>
        <v>37400</v>
      </c>
      <c r="F24">
        <f>IF(ISBLANK($B24),"",VLOOKUP($B24,ILData!$A$2:$AJ$96,26))</f>
        <v>42750</v>
      </c>
      <c r="G24">
        <f>IF(ISBLANK($B24),"",VLOOKUP($B24,ILData!$A$2:$AJ$96,27))</f>
        <v>48100</v>
      </c>
      <c r="H24">
        <f>IF(ISBLANK($B24),"",VLOOKUP($B24,ILData!$A$2:$AJ$96,28))</f>
        <v>53400</v>
      </c>
      <c r="I24">
        <f>IF(ISBLANK($B24),"",VLOOKUP($B24,ILData!$A$2:$AJ$96,29))</f>
        <v>57700</v>
      </c>
      <c r="J24">
        <f>IF(ISBLANK($B24),"",VLOOKUP($B24,ILData!$A$2:$AJ$96,30))</f>
        <v>61950</v>
      </c>
      <c r="K24">
        <f>IF(ISBLANK($B24),"",VLOOKUP($B24,ILData!$A$2:$AJ$96,31))</f>
        <v>66250</v>
      </c>
      <c r="L24">
        <f>IF(ISBLANK($B24),"",VLOOKUP($B24,ILData!$A$2:$AJ$96,32))</f>
        <v>70500</v>
      </c>
    </row>
    <row r="25" spans="1:12" x14ac:dyDescent="0.25">
      <c r="A25" s="98" t="s">
        <v>582</v>
      </c>
      <c r="B25" t="s">
        <v>9</v>
      </c>
      <c r="C25" s="158">
        <f>INDEX('Ability to Pay'!$C$2:$C$441,MATCH(A25,'Ability to Pay'!$A$2:$A$441,0))</f>
        <v>0.27</v>
      </c>
      <c r="D25" s="101">
        <f>INDEX('Unemployment Rates'!$B$2:$B$96,MATCH(B25,'Unemployment Rates'!$A$2:$A$96,0))</f>
        <v>5.0999999999999997E-2</v>
      </c>
      <c r="E25">
        <f>IF(ISBLANK($B25),"",VLOOKUP($B25,ILData!$A$2:$AJ$96,25))</f>
        <v>37400</v>
      </c>
      <c r="F25">
        <f>IF(ISBLANK($B25),"",VLOOKUP($B25,ILData!$A$2:$AJ$96,26))</f>
        <v>42750</v>
      </c>
      <c r="G25">
        <f>IF(ISBLANK($B25),"",VLOOKUP($B25,ILData!$A$2:$AJ$96,27))</f>
        <v>48100</v>
      </c>
      <c r="H25">
        <f>IF(ISBLANK($B25),"",VLOOKUP($B25,ILData!$A$2:$AJ$96,28))</f>
        <v>53400</v>
      </c>
      <c r="I25">
        <f>IF(ISBLANK($B25),"",VLOOKUP($B25,ILData!$A$2:$AJ$96,29))</f>
        <v>57700</v>
      </c>
      <c r="J25">
        <f>IF(ISBLANK($B25),"",VLOOKUP($B25,ILData!$A$2:$AJ$96,30))</f>
        <v>61950</v>
      </c>
      <c r="K25">
        <f>IF(ISBLANK($B25),"",VLOOKUP($B25,ILData!$A$2:$AJ$96,31))</f>
        <v>66250</v>
      </c>
      <c r="L25">
        <f>IF(ISBLANK($B25),"",VLOOKUP($B25,ILData!$A$2:$AJ$96,32))</f>
        <v>70500</v>
      </c>
    </row>
    <row r="26" spans="1:12" x14ac:dyDescent="0.25">
      <c r="A26" s="98" t="s">
        <v>653</v>
      </c>
      <c r="B26" t="s">
        <v>26</v>
      </c>
      <c r="C26" s="158">
        <f>INDEX('Ability to Pay'!$C$2:$C$441,MATCH(A26,'Ability to Pay'!$A$2:$A$441,0))</f>
        <v>0.3</v>
      </c>
      <c r="D26" s="101">
        <f>INDEX('Unemployment Rates'!$B$2:$B$96,MATCH(B26,'Unemployment Rates'!$A$2:$A$96,0))</f>
        <v>0.05</v>
      </c>
      <c r="E26">
        <f>IF(ISBLANK($B26),"",VLOOKUP($B26,ILData!$A$2:$AJ$96,25))</f>
        <v>55900</v>
      </c>
      <c r="F26">
        <f>IF(ISBLANK($B26),"",VLOOKUP($B26,ILData!$A$2:$AJ$96,26))</f>
        <v>63900</v>
      </c>
      <c r="G26">
        <f>IF(ISBLANK($B26),"",VLOOKUP($B26,ILData!$A$2:$AJ$96,27))</f>
        <v>71900</v>
      </c>
      <c r="H26">
        <f>IF(ISBLANK($B26),"",VLOOKUP($B26,ILData!$A$2:$AJ$96,28))</f>
        <v>79850</v>
      </c>
      <c r="I26">
        <f>IF(ISBLANK($B26),"",VLOOKUP($B26,ILData!$A$2:$AJ$96,29))</f>
        <v>86250</v>
      </c>
      <c r="J26">
        <f>IF(ISBLANK($B26),"",VLOOKUP($B26,ILData!$A$2:$AJ$96,30))</f>
        <v>92650</v>
      </c>
      <c r="K26">
        <f>IF(ISBLANK($B26),"",VLOOKUP($B26,ILData!$A$2:$AJ$96,31))</f>
        <v>99050</v>
      </c>
      <c r="L26">
        <f>IF(ISBLANK($B26),"",VLOOKUP($B26,ILData!$A$2:$AJ$96,32))</f>
        <v>105450</v>
      </c>
    </row>
    <row r="27" spans="1:12" x14ac:dyDescent="0.25">
      <c r="A27" s="98" t="s">
        <v>644</v>
      </c>
      <c r="B27" t="s">
        <v>24</v>
      </c>
      <c r="C27" s="158">
        <f>INDEX('Ability to Pay'!$C$2:$C$441,MATCH(A27,'Ability to Pay'!$A$2:$A$441,0))</f>
        <v>0.15</v>
      </c>
      <c r="D27" s="101">
        <f>INDEX('Unemployment Rates'!$B$2:$B$96,MATCH(B27,'Unemployment Rates'!$A$2:$A$96,0))</f>
        <v>4.2000000000000003E-2</v>
      </c>
      <c r="E27">
        <f>IF(ISBLANK($B27),"",VLOOKUP($B27,ILData!$A$2:$AJ$96,25))</f>
        <v>37400</v>
      </c>
      <c r="F27">
        <f>IF(ISBLANK($B27),"",VLOOKUP($B27,ILData!$A$2:$AJ$96,26))</f>
        <v>42750</v>
      </c>
      <c r="G27">
        <f>IF(ISBLANK($B27),"",VLOOKUP($B27,ILData!$A$2:$AJ$96,27))</f>
        <v>48100</v>
      </c>
      <c r="H27">
        <f>IF(ISBLANK($B27),"",VLOOKUP($B27,ILData!$A$2:$AJ$96,28))</f>
        <v>53400</v>
      </c>
      <c r="I27">
        <f>IF(ISBLANK($B27),"",VLOOKUP($B27,ILData!$A$2:$AJ$96,29))</f>
        <v>57700</v>
      </c>
      <c r="J27">
        <f>IF(ISBLANK($B27),"",VLOOKUP($B27,ILData!$A$2:$AJ$96,30))</f>
        <v>61950</v>
      </c>
      <c r="K27">
        <f>IF(ISBLANK($B27),"",VLOOKUP($B27,ILData!$A$2:$AJ$96,31))</f>
        <v>66250</v>
      </c>
      <c r="L27">
        <f>IF(ISBLANK($B27),"",VLOOKUP($B27,ILData!$A$2:$AJ$96,32))</f>
        <v>70500</v>
      </c>
    </row>
    <row r="28" spans="1:12" x14ac:dyDescent="0.25">
      <c r="A28" s="98" t="s">
        <v>894</v>
      </c>
      <c r="B28" t="s">
        <v>77</v>
      </c>
      <c r="C28" s="158">
        <f>INDEX('Ability to Pay'!$C$2:$C$441,MATCH(A28,'Ability to Pay'!$A$2:$A$441,0))</f>
        <v>0.17</v>
      </c>
      <c r="D28" s="101">
        <f>INDEX('Unemployment Rates'!$B$2:$B$96,MATCH(B28,'Unemployment Rates'!$A$2:$A$96,0))</f>
        <v>4.9000000000000002E-2</v>
      </c>
      <c r="E28">
        <f>IF(ISBLANK($B28),"",VLOOKUP($B28,ILData!$A$2:$AJ$96,25))</f>
        <v>38750</v>
      </c>
      <c r="F28">
        <f>IF(ISBLANK($B28),"",VLOOKUP($B28,ILData!$A$2:$AJ$96,26))</f>
        <v>44250</v>
      </c>
      <c r="G28">
        <f>IF(ISBLANK($B28),"",VLOOKUP($B28,ILData!$A$2:$AJ$96,27))</f>
        <v>49800</v>
      </c>
      <c r="H28">
        <f>IF(ISBLANK($B28),"",VLOOKUP($B28,ILData!$A$2:$AJ$96,28))</f>
        <v>55300</v>
      </c>
      <c r="I28">
        <f>IF(ISBLANK($B28),"",VLOOKUP($B28,ILData!$A$2:$AJ$96,29))</f>
        <v>59750</v>
      </c>
      <c r="J28">
        <f>IF(ISBLANK($B28),"",VLOOKUP($B28,ILData!$A$2:$AJ$96,30))</f>
        <v>64150</v>
      </c>
      <c r="K28">
        <f>IF(ISBLANK($B28),"",VLOOKUP($B28,ILData!$A$2:$AJ$96,31))</f>
        <v>68600</v>
      </c>
      <c r="L28">
        <f>IF(ISBLANK($B28),"",VLOOKUP($B28,ILData!$A$2:$AJ$96,32))</f>
        <v>73000</v>
      </c>
    </row>
    <row r="29" spans="1:12" x14ac:dyDescent="0.25">
      <c r="A29" s="98" t="s">
        <v>586</v>
      </c>
      <c r="B29" t="s">
        <v>10</v>
      </c>
      <c r="C29" s="158">
        <f>INDEX('Ability to Pay'!$C$2:$C$441,MATCH(A29,'Ability to Pay'!$A$2:$A$441,0))</f>
        <v>0.16</v>
      </c>
      <c r="D29" s="101">
        <f>INDEX('Unemployment Rates'!$B$2:$B$96,MATCH(B29,'Unemployment Rates'!$A$2:$A$96,0))</f>
        <v>5.6000000000000001E-2</v>
      </c>
      <c r="E29">
        <f>IF(ISBLANK($B29),"",VLOOKUP($B29,ILData!$A$2:$AJ$96,25))</f>
        <v>37400</v>
      </c>
      <c r="F29">
        <f>IF(ISBLANK($B29),"",VLOOKUP($B29,ILData!$A$2:$AJ$96,26))</f>
        <v>42750</v>
      </c>
      <c r="G29">
        <f>IF(ISBLANK($B29),"",VLOOKUP($B29,ILData!$A$2:$AJ$96,27))</f>
        <v>48100</v>
      </c>
      <c r="H29">
        <f>IF(ISBLANK($B29),"",VLOOKUP($B29,ILData!$A$2:$AJ$96,28))</f>
        <v>53400</v>
      </c>
      <c r="I29">
        <f>IF(ISBLANK($B29),"",VLOOKUP($B29,ILData!$A$2:$AJ$96,29))</f>
        <v>57700</v>
      </c>
      <c r="J29">
        <f>IF(ISBLANK($B29),"",VLOOKUP($B29,ILData!$A$2:$AJ$96,30))</f>
        <v>61950</v>
      </c>
      <c r="K29">
        <f>IF(ISBLANK($B29),"",VLOOKUP($B29,ILData!$A$2:$AJ$96,31))</f>
        <v>66250</v>
      </c>
      <c r="L29">
        <f>IF(ISBLANK($B29),"",VLOOKUP($B29,ILData!$A$2:$AJ$96,32))</f>
        <v>70500</v>
      </c>
    </row>
    <row r="30" spans="1:12" x14ac:dyDescent="0.25">
      <c r="A30" s="98" t="s">
        <v>654</v>
      </c>
      <c r="B30" t="s">
        <v>26</v>
      </c>
      <c r="C30" s="158">
        <f>INDEX('Ability to Pay'!$C$2:$C$441,MATCH(A30,'Ability to Pay'!$A$2:$A$441,0))</f>
        <v>0.3</v>
      </c>
      <c r="D30" s="101">
        <f>INDEX('Unemployment Rates'!$B$2:$B$96,MATCH(B30,'Unemployment Rates'!$A$2:$A$96,0))</f>
        <v>0.05</v>
      </c>
      <c r="E30">
        <f>IF(ISBLANK($B30),"",VLOOKUP($B30,ILData!$A$2:$AJ$96,25))</f>
        <v>55900</v>
      </c>
      <c r="F30">
        <f>IF(ISBLANK($B30),"",VLOOKUP($B30,ILData!$A$2:$AJ$96,26))</f>
        <v>63900</v>
      </c>
      <c r="G30">
        <f>IF(ISBLANK($B30),"",VLOOKUP($B30,ILData!$A$2:$AJ$96,27))</f>
        <v>71900</v>
      </c>
      <c r="H30">
        <f>IF(ISBLANK($B30),"",VLOOKUP($B30,ILData!$A$2:$AJ$96,28))</f>
        <v>79850</v>
      </c>
      <c r="I30">
        <f>IF(ISBLANK($B30),"",VLOOKUP($B30,ILData!$A$2:$AJ$96,29))</f>
        <v>86250</v>
      </c>
      <c r="J30">
        <f>IF(ISBLANK($B30),"",VLOOKUP($B30,ILData!$A$2:$AJ$96,30))</f>
        <v>92650</v>
      </c>
      <c r="K30">
        <f>IF(ISBLANK($B30),"",VLOOKUP($B30,ILData!$A$2:$AJ$96,31))</f>
        <v>99050</v>
      </c>
      <c r="L30">
        <f>IF(ISBLANK($B30),"",VLOOKUP($B30,ILData!$A$2:$AJ$96,32))</f>
        <v>105450</v>
      </c>
    </row>
    <row r="31" spans="1:12" x14ac:dyDescent="0.25">
      <c r="A31" s="98" t="s">
        <v>853</v>
      </c>
      <c r="B31" t="s">
        <v>62</v>
      </c>
      <c r="C31" s="158">
        <f>INDEX('Ability to Pay'!$C$2:$C$441,MATCH(A31,'Ability to Pay'!$A$2:$A$441,0))</f>
        <v>0.12</v>
      </c>
      <c r="D31" s="101">
        <f>INDEX('Unemployment Rates'!$B$2:$B$96,MATCH(B31,'Unemployment Rates'!$A$2:$A$96,0))</f>
        <v>6.0999999999999999E-2</v>
      </c>
      <c r="E31">
        <f>IF(ISBLANK($B31),"",VLOOKUP($B31,ILData!$A$2:$AJ$96,25))</f>
        <v>37400</v>
      </c>
      <c r="F31">
        <f>IF(ISBLANK($B31),"",VLOOKUP($B31,ILData!$A$2:$AJ$96,26))</f>
        <v>42750</v>
      </c>
      <c r="G31">
        <f>IF(ISBLANK($B31),"",VLOOKUP($B31,ILData!$A$2:$AJ$96,27))</f>
        <v>48100</v>
      </c>
      <c r="H31">
        <f>IF(ISBLANK($B31),"",VLOOKUP($B31,ILData!$A$2:$AJ$96,28))</f>
        <v>53400</v>
      </c>
      <c r="I31">
        <f>IF(ISBLANK($B31),"",VLOOKUP($B31,ILData!$A$2:$AJ$96,29))</f>
        <v>57700</v>
      </c>
      <c r="J31">
        <f>IF(ISBLANK($B31),"",VLOOKUP($B31,ILData!$A$2:$AJ$96,30))</f>
        <v>61950</v>
      </c>
      <c r="K31">
        <f>IF(ISBLANK($B31),"",VLOOKUP($B31,ILData!$A$2:$AJ$96,31))</f>
        <v>66250</v>
      </c>
      <c r="L31">
        <f>IF(ISBLANK($B31),"",VLOOKUP($B31,ILData!$A$2:$AJ$96,32))</f>
        <v>70500</v>
      </c>
    </row>
    <row r="32" spans="1:12" x14ac:dyDescent="0.25">
      <c r="A32" s="98" t="s">
        <v>587</v>
      </c>
      <c r="B32" t="s">
        <v>10</v>
      </c>
      <c r="C32" s="158">
        <f>INDEX('Ability to Pay'!$C$2:$C$441,MATCH(A32,'Ability to Pay'!$A$2:$A$441,0))</f>
        <v>0.15</v>
      </c>
      <c r="D32" s="101">
        <f>INDEX('Unemployment Rates'!$B$2:$B$96,MATCH(B32,'Unemployment Rates'!$A$2:$A$96,0))</f>
        <v>5.6000000000000001E-2</v>
      </c>
      <c r="E32">
        <f>IF(ISBLANK($B32),"",VLOOKUP($B32,ILData!$A$2:$AJ$96,25))</f>
        <v>37400</v>
      </c>
      <c r="F32">
        <f>IF(ISBLANK($B32),"",VLOOKUP($B32,ILData!$A$2:$AJ$96,26))</f>
        <v>42750</v>
      </c>
      <c r="G32">
        <f>IF(ISBLANK($B32),"",VLOOKUP($B32,ILData!$A$2:$AJ$96,27))</f>
        <v>48100</v>
      </c>
      <c r="H32">
        <f>IF(ISBLANK($B32),"",VLOOKUP($B32,ILData!$A$2:$AJ$96,28))</f>
        <v>53400</v>
      </c>
      <c r="I32">
        <f>IF(ISBLANK($B32),"",VLOOKUP($B32,ILData!$A$2:$AJ$96,29))</f>
        <v>57700</v>
      </c>
      <c r="J32">
        <f>IF(ISBLANK($B32),"",VLOOKUP($B32,ILData!$A$2:$AJ$96,30))</f>
        <v>61950</v>
      </c>
      <c r="K32">
        <f>IF(ISBLANK($B32),"",VLOOKUP($B32,ILData!$A$2:$AJ$96,31))</f>
        <v>66250</v>
      </c>
      <c r="L32">
        <f>IF(ISBLANK($B32),"",VLOOKUP($B32,ILData!$A$2:$AJ$96,32))</f>
        <v>70500</v>
      </c>
    </row>
    <row r="33" spans="1:12" x14ac:dyDescent="0.25">
      <c r="A33" s="98" t="s">
        <v>717</v>
      </c>
      <c r="B33" t="s">
        <v>36</v>
      </c>
      <c r="C33" s="158">
        <f>INDEX('Ability to Pay'!$C$2:$C$441,MATCH(A33,'Ability to Pay'!$A$2:$A$441,0))</f>
        <v>0.23</v>
      </c>
      <c r="D33" s="101">
        <f>INDEX('Unemployment Rates'!$B$2:$B$96,MATCH(B33,'Unemployment Rates'!$A$2:$A$96,0))</f>
        <v>0.05</v>
      </c>
      <c r="E33">
        <f>IF(ISBLANK($B33),"",VLOOKUP($B33,ILData!$A$2:$AJ$96,25))</f>
        <v>37400</v>
      </c>
      <c r="F33">
        <f>IF(ISBLANK($B33),"",VLOOKUP($B33,ILData!$A$2:$AJ$96,26))</f>
        <v>42750</v>
      </c>
      <c r="G33">
        <f>IF(ISBLANK($B33),"",VLOOKUP($B33,ILData!$A$2:$AJ$96,27))</f>
        <v>48100</v>
      </c>
      <c r="H33">
        <f>IF(ISBLANK($B33),"",VLOOKUP($B33,ILData!$A$2:$AJ$96,28))</f>
        <v>53400</v>
      </c>
      <c r="I33">
        <f>IF(ISBLANK($B33),"",VLOOKUP($B33,ILData!$A$2:$AJ$96,29))</f>
        <v>57700</v>
      </c>
      <c r="J33">
        <f>IF(ISBLANK($B33),"",VLOOKUP($B33,ILData!$A$2:$AJ$96,30))</f>
        <v>61950</v>
      </c>
      <c r="K33">
        <f>IF(ISBLANK($B33),"",VLOOKUP($B33,ILData!$A$2:$AJ$96,31))</f>
        <v>66250</v>
      </c>
      <c r="L33">
        <f>IF(ISBLANK($B33),"",VLOOKUP($B33,ILData!$A$2:$AJ$96,32))</f>
        <v>70500</v>
      </c>
    </row>
    <row r="34" spans="1:12" x14ac:dyDescent="0.25">
      <c r="A34" s="98" t="s">
        <v>589</v>
      </c>
      <c r="B34" t="s">
        <v>11</v>
      </c>
      <c r="C34" s="158">
        <f>INDEX('Ability to Pay'!$C$2:$C$441,MATCH(A34,'Ability to Pay'!$A$2:$A$441,0))</f>
        <v>0.12</v>
      </c>
      <c r="D34" s="101">
        <f>INDEX('Unemployment Rates'!$B$2:$B$96,MATCH(B34,'Unemployment Rates'!$A$2:$A$96,0))</f>
        <v>6.3E-2</v>
      </c>
      <c r="E34">
        <f>IF(ISBLANK($B34),"",VLOOKUP($B34,ILData!$A$2:$AJ$96,25))</f>
        <v>37400</v>
      </c>
      <c r="F34">
        <f>IF(ISBLANK($B34),"",VLOOKUP($B34,ILData!$A$2:$AJ$96,26))</f>
        <v>42750</v>
      </c>
      <c r="G34">
        <f>IF(ISBLANK($B34),"",VLOOKUP($B34,ILData!$A$2:$AJ$96,27))</f>
        <v>48100</v>
      </c>
      <c r="H34">
        <f>IF(ISBLANK($B34),"",VLOOKUP($B34,ILData!$A$2:$AJ$96,28))</f>
        <v>53400</v>
      </c>
      <c r="I34">
        <f>IF(ISBLANK($B34),"",VLOOKUP($B34,ILData!$A$2:$AJ$96,29))</f>
        <v>57700</v>
      </c>
      <c r="J34">
        <f>IF(ISBLANK($B34),"",VLOOKUP($B34,ILData!$A$2:$AJ$96,30))</f>
        <v>61950</v>
      </c>
      <c r="K34">
        <f>IF(ISBLANK($B34),"",VLOOKUP($B34,ILData!$A$2:$AJ$96,31))</f>
        <v>66250</v>
      </c>
      <c r="L34">
        <f>IF(ISBLANK($B34),"",VLOOKUP($B34,ILData!$A$2:$AJ$96,32))</f>
        <v>70500</v>
      </c>
    </row>
    <row r="35" spans="1:12" x14ac:dyDescent="0.25">
      <c r="A35" s="98" t="s">
        <v>591</v>
      </c>
      <c r="B35" t="s">
        <v>12</v>
      </c>
      <c r="C35" s="158">
        <f>INDEX('Ability to Pay'!$C$2:$C$441,MATCH(A35,'Ability to Pay'!$A$2:$A$441,0))</f>
        <v>0.27</v>
      </c>
      <c r="D35" s="101">
        <f>INDEX('Unemployment Rates'!$B$2:$B$96,MATCH(B35,'Unemployment Rates'!$A$2:$A$96,0))</f>
        <v>4.2999999999999997E-2</v>
      </c>
      <c r="E35">
        <f>IF(ISBLANK($B35),"",VLOOKUP($B35,ILData!$A$2:$AJ$96,25))</f>
        <v>48400</v>
      </c>
      <c r="F35">
        <f>IF(ISBLANK($B35),"",VLOOKUP($B35,ILData!$A$2:$AJ$96,26))</f>
        <v>55300</v>
      </c>
      <c r="G35">
        <f>IF(ISBLANK($B35),"",VLOOKUP($B35,ILData!$A$2:$AJ$96,27))</f>
        <v>62200</v>
      </c>
      <c r="H35">
        <f>IF(ISBLANK($B35),"",VLOOKUP($B35,ILData!$A$2:$AJ$96,28))</f>
        <v>69100</v>
      </c>
      <c r="I35">
        <f>IF(ISBLANK($B35),"",VLOOKUP($B35,ILData!$A$2:$AJ$96,29))</f>
        <v>74650</v>
      </c>
      <c r="J35">
        <f>IF(ISBLANK($B35),"",VLOOKUP($B35,ILData!$A$2:$AJ$96,30))</f>
        <v>80200</v>
      </c>
      <c r="K35">
        <f>IF(ISBLANK($B35),"",VLOOKUP($B35,ILData!$A$2:$AJ$96,31))</f>
        <v>85700</v>
      </c>
      <c r="L35">
        <f>IF(ISBLANK($B35),"",VLOOKUP($B35,ILData!$A$2:$AJ$96,32))</f>
        <v>91250</v>
      </c>
    </row>
    <row r="36" spans="1:12" x14ac:dyDescent="0.25">
      <c r="A36" s="98" t="s">
        <v>952</v>
      </c>
      <c r="B36" t="s">
        <v>89</v>
      </c>
      <c r="C36" s="158">
        <f>INDEX('Ability to Pay'!$C$2:$C$441,MATCH(A36,'Ability to Pay'!$A$2:$A$441,0))</f>
        <v>0.22</v>
      </c>
      <c r="D36" s="101">
        <f>INDEX('Unemployment Rates'!$B$2:$B$96,MATCH(B36,'Unemployment Rates'!$A$2:$A$96,0))</f>
        <v>4.9000000000000002E-2</v>
      </c>
      <c r="E36">
        <f>IF(ISBLANK($B36),"",VLOOKUP($B36,ILData!$A$2:$AJ$96,25))</f>
        <v>39500</v>
      </c>
      <c r="F36">
        <f>IF(ISBLANK($B36),"",VLOOKUP($B36,ILData!$A$2:$AJ$96,26))</f>
        <v>45150</v>
      </c>
      <c r="G36">
        <f>IF(ISBLANK($B36),"",VLOOKUP($B36,ILData!$A$2:$AJ$96,27))</f>
        <v>50800</v>
      </c>
      <c r="H36">
        <f>IF(ISBLANK($B36),"",VLOOKUP($B36,ILData!$A$2:$AJ$96,28))</f>
        <v>56400</v>
      </c>
      <c r="I36">
        <f>IF(ISBLANK($B36),"",VLOOKUP($B36,ILData!$A$2:$AJ$96,29))</f>
        <v>60950</v>
      </c>
      <c r="J36">
        <f>IF(ISBLANK($B36),"",VLOOKUP($B36,ILData!$A$2:$AJ$96,30))</f>
        <v>65450</v>
      </c>
      <c r="K36">
        <f>IF(ISBLANK($B36),"",VLOOKUP($B36,ILData!$A$2:$AJ$96,31))</f>
        <v>69950</v>
      </c>
      <c r="L36">
        <f>IF(ISBLANK($B36),"",VLOOKUP($B36,ILData!$A$2:$AJ$96,32))</f>
        <v>74450</v>
      </c>
    </row>
    <row r="37" spans="1:12" x14ac:dyDescent="0.25">
      <c r="A37" s="98" t="s">
        <v>748</v>
      </c>
      <c r="B37" t="s">
        <v>42</v>
      </c>
      <c r="C37" s="158">
        <f>INDEX('Ability to Pay'!$C$2:$C$441,MATCH(A37,'Ability to Pay'!$A$2:$A$441,0))</f>
        <v>0.12</v>
      </c>
      <c r="D37" s="101">
        <f>INDEX('Unemployment Rates'!$B$2:$B$96,MATCH(B37,'Unemployment Rates'!$A$2:$A$96,0))</f>
        <v>6.0999999999999999E-2</v>
      </c>
      <c r="E37">
        <f>IF(ISBLANK($B37),"",VLOOKUP($B37,ILData!$A$2:$AJ$96,25))</f>
        <v>37400</v>
      </c>
      <c r="F37">
        <f>IF(ISBLANK($B37),"",VLOOKUP($B37,ILData!$A$2:$AJ$96,26))</f>
        <v>42750</v>
      </c>
      <c r="G37">
        <f>IF(ISBLANK($B37),"",VLOOKUP($B37,ILData!$A$2:$AJ$96,27))</f>
        <v>48100</v>
      </c>
      <c r="H37">
        <f>IF(ISBLANK($B37),"",VLOOKUP($B37,ILData!$A$2:$AJ$96,28))</f>
        <v>53400</v>
      </c>
      <c r="I37">
        <f>IF(ISBLANK($B37),"",VLOOKUP($B37,ILData!$A$2:$AJ$96,29))</f>
        <v>57700</v>
      </c>
      <c r="J37">
        <f>IF(ISBLANK($B37),"",VLOOKUP($B37,ILData!$A$2:$AJ$96,30))</f>
        <v>61950</v>
      </c>
      <c r="K37">
        <f>IF(ISBLANK($B37),"",VLOOKUP($B37,ILData!$A$2:$AJ$96,31))</f>
        <v>66250</v>
      </c>
      <c r="L37">
        <f>IF(ISBLANK($B37),"",VLOOKUP($B37,ILData!$A$2:$AJ$96,32))</f>
        <v>70500</v>
      </c>
    </row>
    <row r="38" spans="1:12" x14ac:dyDescent="0.25">
      <c r="A38" s="98" t="s">
        <v>680</v>
      </c>
      <c r="B38" t="s">
        <v>31</v>
      </c>
      <c r="C38" s="158">
        <f>INDEX('Ability to Pay'!$C$2:$C$441,MATCH(A38,'Ability to Pay'!$A$2:$A$441,0))</f>
        <v>0.25</v>
      </c>
      <c r="D38" s="101">
        <f>INDEX('Unemployment Rates'!$B$2:$B$96,MATCH(B38,'Unemployment Rates'!$A$2:$A$96,0))</f>
        <v>4.5999999999999999E-2</v>
      </c>
      <c r="E38">
        <f>IF(ISBLANK($B38),"",VLOOKUP($B38,ILData!$A$2:$AJ$96,25))</f>
        <v>45400</v>
      </c>
      <c r="F38">
        <f>IF(ISBLANK($B38),"",VLOOKUP($B38,ILData!$A$2:$AJ$96,26))</f>
        <v>51850</v>
      </c>
      <c r="G38">
        <f>IF(ISBLANK($B38),"",VLOOKUP($B38,ILData!$A$2:$AJ$96,27))</f>
        <v>58350</v>
      </c>
      <c r="H38">
        <f>IF(ISBLANK($B38),"",VLOOKUP($B38,ILData!$A$2:$AJ$96,28))</f>
        <v>64800</v>
      </c>
      <c r="I38">
        <f>IF(ISBLANK($B38),"",VLOOKUP($B38,ILData!$A$2:$AJ$96,29))</f>
        <v>70000</v>
      </c>
      <c r="J38">
        <f>IF(ISBLANK($B38),"",VLOOKUP($B38,ILData!$A$2:$AJ$96,30))</f>
        <v>75200</v>
      </c>
      <c r="K38">
        <f>IF(ISBLANK($B38),"",VLOOKUP($B38,ILData!$A$2:$AJ$96,31))</f>
        <v>80400</v>
      </c>
      <c r="L38">
        <f>IF(ISBLANK($B38),"",VLOOKUP($B38,ILData!$A$2:$AJ$96,32))</f>
        <v>85550</v>
      </c>
    </row>
    <row r="39" spans="1:12" x14ac:dyDescent="0.25">
      <c r="A39" s="98" t="s">
        <v>699</v>
      </c>
      <c r="B39" t="s">
        <v>34</v>
      </c>
      <c r="C39" s="158">
        <f>INDEX('Ability to Pay'!$C$2:$C$441,MATCH(A39,'Ability to Pay'!$A$2:$A$441,0))</f>
        <v>0.17</v>
      </c>
      <c r="D39" s="101">
        <f>INDEX('Unemployment Rates'!$B$2:$B$96,MATCH(B39,'Unemployment Rates'!$A$2:$A$96,0))</f>
        <v>4.9000000000000002E-2</v>
      </c>
      <c r="E39">
        <f>IF(ISBLANK($B39),"",VLOOKUP($B39,ILData!$A$2:$AJ$96,25))</f>
        <v>37400</v>
      </c>
      <c r="F39">
        <f>IF(ISBLANK($B39),"",VLOOKUP($B39,ILData!$A$2:$AJ$96,26))</f>
        <v>42750</v>
      </c>
      <c r="G39">
        <f>IF(ISBLANK($B39),"",VLOOKUP($B39,ILData!$A$2:$AJ$96,27))</f>
        <v>48100</v>
      </c>
      <c r="H39">
        <f>IF(ISBLANK($B39),"",VLOOKUP($B39,ILData!$A$2:$AJ$96,28))</f>
        <v>53400</v>
      </c>
      <c r="I39">
        <f>IF(ISBLANK($B39),"",VLOOKUP($B39,ILData!$A$2:$AJ$96,29))</f>
        <v>57700</v>
      </c>
      <c r="J39">
        <f>IF(ISBLANK($B39),"",VLOOKUP($B39,ILData!$A$2:$AJ$96,30))</f>
        <v>61950</v>
      </c>
      <c r="K39">
        <f>IF(ISBLANK($B39),"",VLOOKUP($B39,ILData!$A$2:$AJ$96,31))</f>
        <v>66250</v>
      </c>
      <c r="L39">
        <f>IF(ISBLANK($B39),"",VLOOKUP($B39,ILData!$A$2:$AJ$96,32))</f>
        <v>70500</v>
      </c>
    </row>
    <row r="40" spans="1:12" x14ac:dyDescent="0.25">
      <c r="A40" s="98" t="s">
        <v>598</v>
      </c>
      <c r="B40" t="s">
        <v>13</v>
      </c>
      <c r="C40" s="158">
        <f>INDEX('Ability to Pay'!$C$2:$C$441,MATCH(A40,'Ability to Pay'!$A$2:$A$441,0))</f>
        <v>0.23</v>
      </c>
      <c r="D40" s="101">
        <f>INDEX('Unemployment Rates'!$B$2:$B$96,MATCH(B40,'Unemployment Rates'!$A$2:$A$96,0))</f>
        <v>4.8000000000000001E-2</v>
      </c>
      <c r="E40">
        <f>IF(ISBLANK($B40),"",VLOOKUP($B40,ILData!$A$2:$AJ$96,25))</f>
        <v>38750</v>
      </c>
      <c r="F40">
        <f>IF(ISBLANK($B40),"",VLOOKUP($B40,ILData!$A$2:$AJ$96,26))</f>
        <v>44250</v>
      </c>
      <c r="G40">
        <f>IF(ISBLANK($B40),"",VLOOKUP($B40,ILData!$A$2:$AJ$96,27))</f>
        <v>49800</v>
      </c>
      <c r="H40">
        <f>IF(ISBLANK($B40),"",VLOOKUP($B40,ILData!$A$2:$AJ$96,28))</f>
        <v>55300</v>
      </c>
      <c r="I40">
        <f>IF(ISBLANK($B40),"",VLOOKUP($B40,ILData!$A$2:$AJ$96,29))</f>
        <v>59750</v>
      </c>
      <c r="J40">
        <f>IF(ISBLANK($B40),"",VLOOKUP($B40,ILData!$A$2:$AJ$96,30))</f>
        <v>64150</v>
      </c>
      <c r="K40">
        <f>IF(ISBLANK($B40),"",VLOOKUP($B40,ILData!$A$2:$AJ$96,31))</f>
        <v>68600</v>
      </c>
      <c r="L40">
        <f>IF(ISBLANK($B40),"",VLOOKUP($B40,ILData!$A$2:$AJ$96,32))</f>
        <v>73000</v>
      </c>
    </row>
    <row r="41" spans="1:12" x14ac:dyDescent="0.25">
      <c r="A41" s="98" t="s">
        <v>1004</v>
      </c>
      <c r="B41" t="s">
        <v>101</v>
      </c>
      <c r="C41" s="158">
        <f>INDEX('Ability to Pay'!$C$2:$C$441,MATCH(A41,'Ability to Pay'!$A$2:$A$441,0))</f>
        <v>0.3</v>
      </c>
      <c r="D41" s="101">
        <f>INDEX('Unemployment Rates'!$B$2:$B$96,MATCH(B41,'Unemployment Rates'!$A$2:$A$96,0))</f>
        <v>3.2000000000000001E-2</v>
      </c>
      <c r="E41">
        <f>IF(ISBLANK($B41),"",VLOOKUP($B41,ILData!$A$2:$AJ$96,25))</f>
        <v>55900</v>
      </c>
      <c r="F41">
        <f>IF(ISBLANK($B41),"",VLOOKUP($B41,ILData!$A$2:$AJ$96,26))</f>
        <v>63900</v>
      </c>
      <c r="G41">
        <f>IF(ISBLANK($B41),"",VLOOKUP($B41,ILData!$A$2:$AJ$96,27))</f>
        <v>71900</v>
      </c>
      <c r="H41">
        <f>IF(ISBLANK($B41),"",VLOOKUP($B41,ILData!$A$2:$AJ$96,28))</f>
        <v>79850</v>
      </c>
      <c r="I41">
        <f>IF(ISBLANK($B41),"",VLOOKUP($B41,ILData!$A$2:$AJ$96,29))</f>
        <v>86250</v>
      </c>
      <c r="J41">
        <f>IF(ISBLANK($B41),"",VLOOKUP($B41,ILData!$A$2:$AJ$96,30))</f>
        <v>92650</v>
      </c>
      <c r="K41">
        <f>IF(ISBLANK($B41),"",VLOOKUP($B41,ILData!$A$2:$AJ$96,31))</f>
        <v>99050</v>
      </c>
      <c r="L41">
        <f>IF(ISBLANK($B41),"",VLOOKUP($B41,ILData!$A$2:$AJ$96,32))</f>
        <v>105450</v>
      </c>
    </row>
    <row r="42" spans="1:12" x14ac:dyDescent="0.25">
      <c r="A42" s="98" t="s">
        <v>964</v>
      </c>
      <c r="B42" t="s">
        <v>91</v>
      </c>
      <c r="C42" s="158">
        <f>INDEX('Ability to Pay'!$C$2:$C$441,MATCH(A42,'Ability to Pay'!$A$2:$A$441,0))</f>
        <v>0.21</v>
      </c>
      <c r="D42" s="101">
        <f>INDEX('Unemployment Rates'!$B$2:$B$96,MATCH(B42,'Unemployment Rates'!$A$2:$A$96,0))</f>
        <v>4.8000000000000001E-2</v>
      </c>
      <c r="E42">
        <f>IF(ISBLANK($B42),"",VLOOKUP($B42,ILData!$A$2:$AJ$96,25))</f>
        <v>45400</v>
      </c>
      <c r="F42">
        <f>IF(ISBLANK($B42),"",VLOOKUP($B42,ILData!$A$2:$AJ$96,26))</f>
        <v>51850</v>
      </c>
      <c r="G42">
        <f>IF(ISBLANK($B42),"",VLOOKUP($B42,ILData!$A$2:$AJ$96,27))</f>
        <v>58350</v>
      </c>
      <c r="H42">
        <f>IF(ISBLANK($B42),"",VLOOKUP($B42,ILData!$A$2:$AJ$96,28))</f>
        <v>64800</v>
      </c>
      <c r="I42">
        <f>IF(ISBLANK($B42),"",VLOOKUP($B42,ILData!$A$2:$AJ$96,29))</f>
        <v>70000</v>
      </c>
      <c r="J42">
        <f>IF(ISBLANK($B42),"",VLOOKUP($B42,ILData!$A$2:$AJ$96,30))</f>
        <v>75200</v>
      </c>
      <c r="K42">
        <f>IF(ISBLANK($B42),"",VLOOKUP($B42,ILData!$A$2:$AJ$96,31))</f>
        <v>80400</v>
      </c>
      <c r="L42">
        <f>IF(ISBLANK($B42),"",VLOOKUP($B42,ILData!$A$2:$AJ$96,32))</f>
        <v>85550</v>
      </c>
    </row>
    <row r="43" spans="1:12" x14ac:dyDescent="0.25">
      <c r="A43" s="98" t="s">
        <v>953</v>
      </c>
      <c r="B43" t="s">
        <v>89</v>
      </c>
      <c r="C43" s="158">
        <f>INDEX('Ability to Pay'!$C$2:$C$441,MATCH(A43,'Ability to Pay'!$A$2:$A$441,0))</f>
        <v>0.18</v>
      </c>
      <c r="D43" s="101">
        <f>INDEX('Unemployment Rates'!$B$2:$B$96,MATCH(B43,'Unemployment Rates'!$A$2:$A$96,0))</f>
        <v>4.9000000000000002E-2</v>
      </c>
      <c r="E43">
        <f>IF(ISBLANK($B43),"",VLOOKUP($B43,ILData!$A$2:$AJ$96,25))</f>
        <v>39500</v>
      </c>
      <c r="F43">
        <f>IF(ISBLANK($B43),"",VLOOKUP($B43,ILData!$A$2:$AJ$96,26))</f>
        <v>45150</v>
      </c>
      <c r="G43">
        <f>IF(ISBLANK($B43),"",VLOOKUP($B43,ILData!$A$2:$AJ$96,27))</f>
        <v>50800</v>
      </c>
      <c r="H43">
        <f>IF(ISBLANK($B43),"",VLOOKUP($B43,ILData!$A$2:$AJ$96,28))</f>
        <v>56400</v>
      </c>
      <c r="I43">
        <f>IF(ISBLANK($B43),"",VLOOKUP($B43,ILData!$A$2:$AJ$96,29))</f>
        <v>60950</v>
      </c>
      <c r="J43">
        <f>IF(ISBLANK($B43),"",VLOOKUP($B43,ILData!$A$2:$AJ$96,30))</f>
        <v>65450</v>
      </c>
      <c r="K43">
        <f>IF(ISBLANK($B43),"",VLOOKUP($B43,ILData!$A$2:$AJ$96,31))</f>
        <v>69950</v>
      </c>
      <c r="L43">
        <f>IF(ISBLANK($B43),"",VLOOKUP($B43,ILData!$A$2:$AJ$96,32))</f>
        <v>74450</v>
      </c>
    </row>
    <row r="44" spans="1:12" x14ac:dyDescent="0.25">
      <c r="A44" s="98" t="s">
        <v>768</v>
      </c>
      <c r="B44" t="s">
        <v>45</v>
      </c>
      <c r="C44" s="158">
        <f>INDEX('Ability to Pay'!$C$2:$C$441,MATCH(A44,'Ability to Pay'!$A$2:$A$441,0))</f>
        <v>0.1</v>
      </c>
      <c r="D44" s="101">
        <f>INDEX('Unemployment Rates'!$B$2:$B$96,MATCH(B44,'Unemployment Rates'!$A$2:$A$96,0))</f>
        <v>6.4000000000000001E-2</v>
      </c>
      <c r="E44">
        <f>IF(ISBLANK($B44),"",VLOOKUP($B44,ILData!$A$2:$AJ$96,25))</f>
        <v>37400</v>
      </c>
      <c r="F44">
        <f>IF(ISBLANK($B44),"",VLOOKUP($B44,ILData!$A$2:$AJ$96,26))</f>
        <v>42750</v>
      </c>
      <c r="G44">
        <f>IF(ISBLANK($B44),"",VLOOKUP($B44,ILData!$A$2:$AJ$96,27))</f>
        <v>48100</v>
      </c>
      <c r="H44">
        <f>IF(ISBLANK($B44),"",VLOOKUP($B44,ILData!$A$2:$AJ$96,28))</f>
        <v>53400</v>
      </c>
      <c r="I44">
        <f>IF(ISBLANK($B44),"",VLOOKUP($B44,ILData!$A$2:$AJ$96,29))</f>
        <v>57700</v>
      </c>
      <c r="J44">
        <f>IF(ISBLANK($B44),"",VLOOKUP($B44,ILData!$A$2:$AJ$96,30))</f>
        <v>61950</v>
      </c>
      <c r="K44">
        <f>IF(ISBLANK($B44),"",VLOOKUP($B44,ILData!$A$2:$AJ$96,31))</f>
        <v>66250</v>
      </c>
      <c r="L44">
        <f>IF(ISBLANK($B44),"",VLOOKUP($B44,ILData!$A$2:$AJ$96,32))</f>
        <v>70500</v>
      </c>
    </row>
    <row r="45" spans="1:12" x14ac:dyDescent="0.25">
      <c r="A45" s="98" t="s">
        <v>611</v>
      </c>
      <c r="B45" t="s">
        <v>16</v>
      </c>
      <c r="C45" s="158">
        <f>INDEX('Ability to Pay'!$C$2:$C$441,MATCH(A45,'Ability to Pay'!$A$2:$A$441,0))</f>
        <v>0.15</v>
      </c>
      <c r="D45" s="101">
        <f>INDEX('Unemployment Rates'!$B$2:$B$96,MATCH(B45,'Unemployment Rates'!$A$2:$A$96,0))</f>
        <v>5.2999999999999999E-2</v>
      </c>
      <c r="E45">
        <f>IF(ISBLANK($B45),"",VLOOKUP($B45,ILData!$A$2:$AJ$96,25))</f>
        <v>37400</v>
      </c>
      <c r="F45">
        <f>IF(ISBLANK($B45),"",VLOOKUP($B45,ILData!$A$2:$AJ$96,26))</f>
        <v>42750</v>
      </c>
      <c r="G45">
        <f>IF(ISBLANK($B45),"",VLOOKUP($B45,ILData!$A$2:$AJ$96,27))</f>
        <v>48100</v>
      </c>
      <c r="H45">
        <f>IF(ISBLANK($B45),"",VLOOKUP($B45,ILData!$A$2:$AJ$96,28))</f>
        <v>53400</v>
      </c>
      <c r="I45">
        <f>IF(ISBLANK($B45),"",VLOOKUP($B45,ILData!$A$2:$AJ$96,29))</f>
        <v>57700</v>
      </c>
      <c r="J45">
        <f>IF(ISBLANK($B45),"",VLOOKUP($B45,ILData!$A$2:$AJ$96,30))</f>
        <v>61950</v>
      </c>
      <c r="K45">
        <f>IF(ISBLANK($B45),"",VLOOKUP($B45,ILData!$A$2:$AJ$96,31))</f>
        <v>66250</v>
      </c>
      <c r="L45">
        <f>IF(ISBLANK($B45),"",VLOOKUP($B45,ILData!$A$2:$AJ$96,32))</f>
        <v>70500</v>
      </c>
    </row>
    <row r="46" spans="1:12" x14ac:dyDescent="0.25">
      <c r="A46" s="98" t="s">
        <v>762</v>
      </c>
      <c r="B46" t="s">
        <v>44</v>
      </c>
      <c r="C46" s="158">
        <f>INDEX('Ability to Pay'!$C$2:$C$441,MATCH(A46,'Ability to Pay'!$A$2:$A$441,0))</f>
        <v>0.22</v>
      </c>
      <c r="D46" s="101">
        <f>INDEX('Unemployment Rates'!$B$2:$B$96,MATCH(B46,'Unemployment Rates'!$A$2:$A$96,0))</f>
        <v>5.2999999999999999E-2</v>
      </c>
      <c r="E46">
        <f>IF(ISBLANK($B46),"",VLOOKUP($B46,ILData!$A$2:$AJ$96,25))</f>
        <v>39500</v>
      </c>
      <c r="F46">
        <f>IF(ISBLANK($B46),"",VLOOKUP($B46,ILData!$A$2:$AJ$96,26))</f>
        <v>45150</v>
      </c>
      <c r="G46">
        <f>IF(ISBLANK($B46),"",VLOOKUP($B46,ILData!$A$2:$AJ$96,27))</f>
        <v>50800</v>
      </c>
      <c r="H46">
        <f>IF(ISBLANK($B46),"",VLOOKUP($B46,ILData!$A$2:$AJ$96,28))</f>
        <v>56400</v>
      </c>
      <c r="I46">
        <f>IF(ISBLANK($B46),"",VLOOKUP($B46,ILData!$A$2:$AJ$96,29))</f>
        <v>60950</v>
      </c>
      <c r="J46">
        <f>IF(ISBLANK($B46),"",VLOOKUP($B46,ILData!$A$2:$AJ$96,30))</f>
        <v>65450</v>
      </c>
      <c r="K46">
        <f>IF(ISBLANK($B46),"",VLOOKUP($B46,ILData!$A$2:$AJ$96,31))</f>
        <v>69950</v>
      </c>
      <c r="L46">
        <f>IF(ISBLANK($B46),"",VLOOKUP($B46,ILData!$A$2:$AJ$96,32))</f>
        <v>74450</v>
      </c>
    </row>
    <row r="47" spans="1:12" x14ac:dyDescent="0.25">
      <c r="A47" s="98" t="s">
        <v>965</v>
      </c>
      <c r="B47" t="s">
        <v>91</v>
      </c>
      <c r="C47" s="158">
        <f>INDEX('Ability to Pay'!$C$2:$C$441,MATCH(A47,'Ability to Pay'!$A$2:$A$441,0))</f>
        <v>0.22</v>
      </c>
      <c r="D47" s="101">
        <f>INDEX('Unemployment Rates'!$B$2:$B$96,MATCH(B47,'Unemployment Rates'!$A$2:$A$96,0))</f>
        <v>4.8000000000000001E-2</v>
      </c>
      <c r="E47">
        <f>IF(ISBLANK($B47),"",VLOOKUP($B47,ILData!$A$2:$AJ$96,25))</f>
        <v>45400</v>
      </c>
      <c r="F47">
        <f>IF(ISBLANK($B47),"",VLOOKUP($B47,ILData!$A$2:$AJ$96,26))</f>
        <v>51850</v>
      </c>
      <c r="G47">
        <f>IF(ISBLANK($B47),"",VLOOKUP($B47,ILData!$A$2:$AJ$96,27))</f>
        <v>58350</v>
      </c>
      <c r="H47">
        <f>IF(ISBLANK($B47),"",VLOOKUP($B47,ILData!$A$2:$AJ$96,28))</f>
        <v>64800</v>
      </c>
      <c r="I47">
        <f>IF(ISBLANK($B47),"",VLOOKUP($B47,ILData!$A$2:$AJ$96,29))</f>
        <v>70000</v>
      </c>
      <c r="J47">
        <f>IF(ISBLANK($B47),"",VLOOKUP($B47,ILData!$A$2:$AJ$96,30))</f>
        <v>75200</v>
      </c>
      <c r="K47">
        <f>IF(ISBLANK($B47),"",VLOOKUP($B47,ILData!$A$2:$AJ$96,31))</f>
        <v>80400</v>
      </c>
      <c r="L47">
        <f>IF(ISBLANK($B47),"",VLOOKUP($B47,ILData!$A$2:$AJ$96,32))</f>
        <v>85550</v>
      </c>
    </row>
    <row r="48" spans="1:12" x14ac:dyDescent="0.25">
      <c r="A48" s="98" t="s">
        <v>669</v>
      </c>
      <c r="B48" t="s">
        <v>29</v>
      </c>
      <c r="C48" s="158">
        <f>INDEX('Ability to Pay'!$C$2:$C$441,MATCH(A48,'Ability to Pay'!$A$2:$A$441,0))</f>
        <v>0.27</v>
      </c>
      <c r="D48" s="101">
        <f>INDEX('Unemployment Rates'!$B$2:$B$96,MATCH(B48,'Unemployment Rates'!$A$2:$A$96,0))</f>
        <v>4.1000000000000002E-2</v>
      </c>
      <c r="E48">
        <f>IF(ISBLANK($B48),"",VLOOKUP($B48,ILData!$A$2:$AJ$96,25))</f>
        <v>55900</v>
      </c>
      <c r="F48">
        <f>IF(ISBLANK($B48),"",VLOOKUP($B48,ILData!$A$2:$AJ$96,26))</f>
        <v>63900</v>
      </c>
      <c r="G48">
        <f>IF(ISBLANK($B48),"",VLOOKUP($B48,ILData!$A$2:$AJ$96,27))</f>
        <v>71900</v>
      </c>
      <c r="H48">
        <f>IF(ISBLANK($B48),"",VLOOKUP($B48,ILData!$A$2:$AJ$96,28))</f>
        <v>79850</v>
      </c>
      <c r="I48">
        <f>IF(ISBLANK($B48),"",VLOOKUP($B48,ILData!$A$2:$AJ$96,29))</f>
        <v>86250</v>
      </c>
      <c r="J48">
        <f>IF(ISBLANK($B48),"",VLOOKUP($B48,ILData!$A$2:$AJ$96,30))</f>
        <v>92650</v>
      </c>
      <c r="K48">
        <f>IF(ISBLANK($B48),"",VLOOKUP($B48,ILData!$A$2:$AJ$96,31))</f>
        <v>99050</v>
      </c>
      <c r="L48">
        <f>IF(ISBLANK($B48),"",VLOOKUP($B48,ILData!$A$2:$AJ$96,32))</f>
        <v>105450</v>
      </c>
    </row>
    <row r="49" spans="1:12" x14ac:dyDescent="0.25">
      <c r="A49" s="98" t="s">
        <v>892</v>
      </c>
      <c r="B49" t="s">
        <v>76</v>
      </c>
      <c r="C49" s="158">
        <f>INDEX('Ability to Pay'!$C$2:$C$441,MATCH(A49,'Ability to Pay'!$A$2:$A$441,0))</f>
        <v>0.15</v>
      </c>
      <c r="D49" s="101">
        <f>INDEX('Unemployment Rates'!$B$2:$B$96,MATCH(B49,'Unemployment Rates'!$A$2:$A$96,0))</f>
        <v>4.4999999999999998E-2</v>
      </c>
      <c r="E49">
        <f>IF(ISBLANK($B49),"",VLOOKUP($B49,ILData!$A$2:$AJ$96,25))</f>
        <v>37400</v>
      </c>
      <c r="F49">
        <f>IF(ISBLANK($B49),"",VLOOKUP($B49,ILData!$A$2:$AJ$96,26))</f>
        <v>42750</v>
      </c>
      <c r="G49">
        <f>IF(ISBLANK($B49),"",VLOOKUP($B49,ILData!$A$2:$AJ$96,27))</f>
        <v>48100</v>
      </c>
      <c r="H49">
        <f>IF(ISBLANK($B49),"",VLOOKUP($B49,ILData!$A$2:$AJ$96,28))</f>
        <v>53400</v>
      </c>
      <c r="I49">
        <f>IF(ISBLANK($B49),"",VLOOKUP($B49,ILData!$A$2:$AJ$96,29))</f>
        <v>57700</v>
      </c>
      <c r="J49">
        <f>IF(ISBLANK($B49),"",VLOOKUP($B49,ILData!$A$2:$AJ$96,30))</f>
        <v>61950</v>
      </c>
      <c r="K49">
        <f>IF(ISBLANK($B49),"",VLOOKUP($B49,ILData!$A$2:$AJ$96,31))</f>
        <v>66250</v>
      </c>
      <c r="L49">
        <f>IF(ISBLANK($B49),"",VLOOKUP($B49,ILData!$A$2:$AJ$96,32))</f>
        <v>70500</v>
      </c>
    </row>
    <row r="50" spans="1:12" x14ac:dyDescent="0.25">
      <c r="A50" s="98" t="s">
        <v>847</v>
      </c>
      <c r="B50" t="s">
        <v>61</v>
      </c>
      <c r="C50" s="158">
        <f>INDEX('Ability to Pay'!$C$2:$C$441,MATCH(A50,'Ability to Pay'!$A$2:$A$441,0))</f>
        <v>0.2</v>
      </c>
      <c r="D50" s="101">
        <f>INDEX('Unemployment Rates'!$B$2:$B$96,MATCH(B50,'Unemployment Rates'!$A$2:$A$96,0))</f>
        <v>5.5E-2</v>
      </c>
      <c r="E50">
        <f>IF(ISBLANK($B50),"",VLOOKUP($B50,ILData!$A$2:$AJ$96,25))</f>
        <v>37400</v>
      </c>
      <c r="F50">
        <f>IF(ISBLANK($B50),"",VLOOKUP($B50,ILData!$A$2:$AJ$96,26))</f>
        <v>42750</v>
      </c>
      <c r="G50">
        <f>IF(ISBLANK($B50),"",VLOOKUP($B50,ILData!$A$2:$AJ$96,27))</f>
        <v>48100</v>
      </c>
      <c r="H50">
        <f>IF(ISBLANK($B50),"",VLOOKUP($B50,ILData!$A$2:$AJ$96,28))</f>
        <v>53400</v>
      </c>
      <c r="I50">
        <f>IF(ISBLANK($B50),"",VLOOKUP($B50,ILData!$A$2:$AJ$96,29))</f>
        <v>57700</v>
      </c>
      <c r="J50">
        <f>IF(ISBLANK($B50),"",VLOOKUP($B50,ILData!$A$2:$AJ$96,30))</f>
        <v>61950</v>
      </c>
      <c r="K50">
        <f>IF(ISBLANK($B50),"",VLOOKUP($B50,ILData!$A$2:$AJ$96,31))</f>
        <v>66250</v>
      </c>
      <c r="L50">
        <f>IF(ISBLANK($B50),"",VLOOKUP($B50,ILData!$A$2:$AJ$96,32))</f>
        <v>70500</v>
      </c>
    </row>
    <row r="51" spans="1:12" x14ac:dyDescent="0.25">
      <c r="A51" s="98" t="s">
        <v>588</v>
      </c>
      <c r="B51" t="s">
        <v>10</v>
      </c>
      <c r="C51" s="158">
        <f>INDEX('Ability to Pay'!$C$2:$C$441,MATCH(A51,'Ability to Pay'!$A$2:$A$441,0))</f>
        <v>0.16</v>
      </c>
      <c r="D51" s="101">
        <f>INDEX('Unemployment Rates'!$B$2:$B$96,MATCH(B51,'Unemployment Rates'!$A$2:$A$96,0))</f>
        <v>5.6000000000000001E-2</v>
      </c>
      <c r="E51">
        <f>IF(ISBLANK($B51),"",VLOOKUP($B51,ILData!$A$2:$AJ$96,25))</f>
        <v>37400</v>
      </c>
      <c r="F51">
        <f>IF(ISBLANK($B51),"",VLOOKUP($B51,ILData!$A$2:$AJ$96,26))</f>
        <v>42750</v>
      </c>
      <c r="G51">
        <f>IF(ISBLANK($B51),"",VLOOKUP($B51,ILData!$A$2:$AJ$96,27))</f>
        <v>48100</v>
      </c>
      <c r="H51">
        <f>IF(ISBLANK($B51),"",VLOOKUP($B51,ILData!$A$2:$AJ$96,28))</f>
        <v>53400</v>
      </c>
      <c r="I51">
        <f>IF(ISBLANK($B51),"",VLOOKUP($B51,ILData!$A$2:$AJ$96,29))</f>
        <v>57700</v>
      </c>
      <c r="J51">
        <f>IF(ISBLANK($B51),"",VLOOKUP($B51,ILData!$A$2:$AJ$96,30))</f>
        <v>61950</v>
      </c>
      <c r="K51">
        <f>IF(ISBLANK($B51),"",VLOOKUP($B51,ILData!$A$2:$AJ$96,31))</f>
        <v>66250</v>
      </c>
      <c r="L51">
        <f>IF(ISBLANK($B51),"",VLOOKUP($B51,ILData!$A$2:$AJ$96,32))</f>
        <v>70500</v>
      </c>
    </row>
    <row r="52" spans="1:12" x14ac:dyDescent="0.25">
      <c r="A52" s="98" t="s">
        <v>601</v>
      </c>
      <c r="B52" t="s">
        <v>14</v>
      </c>
      <c r="C52" s="158">
        <f>INDEX('Ability to Pay'!$C$2:$C$441,MATCH(A52,'Ability to Pay'!$A$2:$A$441,0))</f>
        <v>0.13</v>
      </c>
      <c r="D52" s="101">
        <f>INDEX('Unemployment Rates'!$B$2:$B$96,MATCH(B52,'Unemployment Rates'!$A$2:$A$96,0))</f>
        <v>5.5E-2</v>
      </c>
      <c r="E52">
        <f>IF(ISBLANK($B52),"",VLOOKUP($B52,ILData!$A$2:$AJ$96,25))</f>
        <v>37400</v>
      </c>
      <c r="F52">
        <f>IF(ISBLANK($B52),"",VLOOKUP($B52,ILData!$A$2:$AJ$96,26))</f>
        <v>42750</v>
      </c>
      <c r="G52">
        <f>IF(ISBLANK($B52),"",VLOOKUP($B52,ILData!$A$2:$AJ$96,27))</f>
        <v>48100</v>
      </c>
      <c r="H52">
        <f>IF(ISBLANK($B52),"",VLOOKUP($B52,ILData!$A$2:$AJ$96,28))</f>
        <v>53400</v>
      </c>
      <c r="I52">
        <f>IF(ISBLANK($B52),"",VLOOKUP($B52,ILData!$A$2:$AJ$96,29))</f>
        <v>57700</v>
      </c>
      <c r="J52">
        <f>IF(ISBLANK($B52),"",VLOOKUP($B52,ILData!$A$2:$AJ$96,30))</f>
        <v>61950</v>
      </c>
      <c r="K52">
        <f>IF(ISBLANK($B52),"",VLOOKUP($B52,ILData!$A$2:$AJ$96,31))</f>
        <v>66250</v>
      </c>
      <c r="L52">
        <f>IF(ISBLANK($B52),"",VLOOKUP($B52,ILData!$A$2:$AJ$96,32))</f>
        <v>70500</v>
      </c>
    </row>
    <row r="53" spans="1:12" x14ac:dyDescent="0.25">
      <c r="A53" s="98" t="s">
        <v>606</v>
      </c>
      <c r="B53" t="s">
        <v>15</v>
      </c>
      <c r="C53" s="158">
        <f>INDEX('Ability to Pay'!$C$2:$C$441,MATCH(A53,'Ability to Pay'!$A$2:$A$441,0))</f>
        <v>0.21</v>
      </c>
      <c r="D53" s="101">
        <f>INDEX('Unemployment Rates'!$B$2:$B$96,MATCH(B53,'Unemployment Rates'!$A$2:$A$96,0))</f>
        <v>4.2999999999999997E-2</v>
      </c>
      <c r="E53">
        <f>IF(ISBLANK($B53),"",VLOOKUP($B53,ILData!$A$2:$AJ$96,25))</f>
        <v>55900</v>
      </c>
      <c r="F53">
        <f>IF(ISBLANK($B53),"",VLOOKUP($B53,ILData!$A$2:$AJ$96,26))</f>
        <v>63900</v>
      </c>
      <c r="G53">
        <f>IF(ISBLANK($B53),"",VLOOKUP($B53,ILData!$A$2:$AJ$96,27))</f>
        <v>71900</v>
      </c>
      <c r="H53">
        <f>IF(ISBLANK($B53),"",VLOOKUP($B53,ILData!$A$2:$AJ$96,28))</f>
        <v>79850</v>
      </c>
      <c r="I53">
        <f>IF(ISBLANK($B53),"",VLOOKUP($B53,ILData!$A$2:$AJ$96,29))</f>
        <v>86250</v>
      </c>
      <c r="J53">
        <f>IF(ISBLANK($B53),"",VLOOKUP($B53,ILData!$A$2:$AJ$96,30))</f>
        <v>92650</v>
      </c>
      <c r="K53">
        <f>IF(ISBLANK($B53),"",VLOOKUP($B53,ILData!$A$2:$AJ$96,31))</f>
        <v>99050</v>
      </c>
      <c r="L53">
        <f>IF(ISBLANK($B53),"",VLOOKUP($B53,ILData!$A$2:$AJ$96,32))</f>
        <v>105450</v>
      </c>
    </row>
    <row r="54" spans="1:12" x14ac:dyDescent="0.25">
      <c r="A54" s="98" t="s">
        <v>609</v>
      </c>
      <c r="B54" t="s">
        <v>16</v>
      </c>
      <c r="C54" s="158">
        <f>INDEX('Ability to Pay'!$C$2:$C$441,MATCH(A54,'Ability to Pay'!$A$2:$A$441,0))</f>
        <v>0.19</v>
      </c>
      <c r="D54" s="101">
        <f>INDEX('Unemployment Rates'!$B$2:$B$96,MATCH(B54,'Unemployment Rates'!$A$2:$A$96,0))</f>
        <v>5.2999999999999999E-2</v>
      </c>
      <c r="E54">
        <f>IF(ISBLANK($B54),"",VLOOKUP($B54,ILData!$A$2:$AJ$96,25))</f>
        <v>37400</v>
      </c>
      <c r="F54">
        <f>IF(ISBLANK($B54),"",VLOOKUP($B54,ILData!$A$2:$AJ$96,26))</f>
        <v>42750</v>
      </c>
      <c r="G54">
        <f>IF(ISBLANK($B54),"",VLOOKUP($B54,ILData!$A$2:$AJ$96,27))</f>
        <v>48100</v>
      </c>
      <c r="H54">
        <f>IF(ISBLANK($B54),"",VLOOKUP($B54,ILData!$A$2:$AJ$96,28))</f>
        <v>53400</v>
      </c>
      <c r="I54">
        <f>IF(ISBLANK($B54),"",VLOOKUP($B54,ILData!$A$2:$AJ$96,29))</f>
        <v>57700</v>
      </c>
      <c r="J54">
        <f>IF(ISBLANK($B54),"",VLOOKUP($B54,ILData!$A$2:$AJ$96,30))</f>
        <v>61950</v>
      </c>
      <c r="K54">
        <f>IF(ISBLANK($B54),"",VLOOKUP($B54,ILData!$A$2:$AJ$96,31))</f>
        <v>66250</v>
      </c>
      <c r="L54">
        <f>IF(ISBLANK($B54),"",VLOOKUP($B54,ILData!$A$2:$AJ$96,32))</f>
        <v>70500</v>
      </c>
    </row>
    <row r="55" spans="1:12" x14ac:dyDescent="0.25">
      <c r="A55" s="98" t="s">
        <v>618</v>
      </c>
      <c r="B55" t="s">
        <v>17</v>
      </c>
      <c r="C55" s="158">
        <f>INDEX('Ability to Pay'!$C$2:$C$441,MATCH(A55,'Ability to Pay'!$A$2:$A$441,0))</f>
        <v>0.17</v>
      </c>
      <c r="D55" s="101">
        <f>INDEX('Unemployment Rates'!$B$2:$B$96,MATCH(B55,'Unemployment Rates'!$A$2:$A$96,0))</f>
        <v>4.9000000000000002E-2</v>
      </c>
      <c r="E55">
        <f>IF(ISBLANK($B55),"",VLOOKUP($B55,ILData!$A$2:$AJ$96,25))</f>
        <v>39950</v>
      </c>
      <c r="F55">
        <f>IF(ISBLANK($B55),"",VLOOKUP($B55,ILData!$A$2:$AJ$96,26))</f>
        <v>45650</v>
      </c>
      <c r="G55">
        <f>IF(ISBLANK($B55),"",VLOOKUP($B55,ILData!$A$2:$AJ$96,27))</f>
        <v>51350</v>
      </c>
      <c r="H55">
        <f>IF(ISBLANK($B55),"",VLOOKUP($B55,ILData!$A$2:$AJ$96,28))</f>
        <v>57050</v>
      </c>
      <c r="I55">
        <f>IF(ISBLANK($B55),"",VLOOKUP($B55,ILData!$A$2:$AJ$96,29))</f>
        <v>61650</v>
      </c>
      <c r="J55">
        <f>IF(ISBLANK($B55),"",VLOOKUP($B55,ILData!$A$2:$AJ$96,30))</f>
        <v>66200</v>
      </c>
      <c r="K55">
        <f>IF(ISBLANK($B55),"",VLOOKUP($B55,ILData!$A$2:$AJ$96,31))</f>
        <v>70750</v>
      </c>
      <c r="L55">
        <f>IF(ISBLANK($B55),"",VLOOKUP($B55,ILData!$A$2:$AJ$96,32))</f>
        <v>75350</v>
      </c>
    </row>
    <row r="56" spans="1:12" x14ac:dyDescent="0.25">
      <c r="A56" s="98" t="s">
        <v>945</v>
      </c>
      <c r="B56" t="s">
        <v>87</v>
      </c>
      <c r="C56" s="158">
        <f>INDEX('Ability to Pay'!$C$2:$C$441,MATCH(A56,'Ability to Pay'!$A$2:$A$441,0))</f>
        <v>0.24</v>
      </c>
      <c r="D56" s="101">
        <f>INDEX('Unemployment Rates'!$B$2:$B$96,MATCH(B56,'Unemployment Rates'!$A$2:$A$96,0))</f>
        <v>4.1000000000000002E-2</v>
      </c>
      <c r="E56">
        <f>IF(ISBLANK($B56),"",VLOOKUP($B56,ILData!$A$2:$AJ$96,25))</f>
        <v>38950</v>
      </c>
      <c r="F56">
        <f>IF(ISBLANK($B56),"",VLOOKUP($B56,ILData!$A$2:$AJ$96,26))</f>
        <v>44500</v>
      </c>
      <c r="G56">
        <f>IF(ISBLANK($B56),"",VLOOKUP($B56,ILData!$A$2:$AJ$96,27))</f>
        <v>50050</v>
      </c>
      <c r="H56">
        <f>IF(ISBLANK($B56),"",VLOOKUP($B56,ILData!$A$2:$AJ$96,28))</f>
        <v>55600</v>
      </c>
      <c r="I56">
        <f>IF(ISBLANK($B56),"",VLOOKUP($B56,ILData!$A$2:$AJ$96,29))</f>
        <v>60050</v>
      </c>
      <c r="J56">
        <f>IF(ISBLANK($B56),"",VLOOKUP($B56,ILData!$A$2:$AJ$96,30))</f>
        <v>64500</v>
      </c>
      <c r="K56">
        <f>IF(ISBLANK($B56),"",VLOOKUP($B56,ILData!$A$2:$AJ$96,31))</f>
        <v>68950</v>
      </c>
      <c r="L56">
        <f>IF(ISBLANK($B56),"",VLOOKUP($B56,ILData!$A$2:$AJ$96,32))</f>
        <v>73400</v>
      </c>
    </row>
    <row r="57" spans="1:12" x14ac:dyDescent="0.25">
      <c r="A57" s="98" t="s">
        <v>602</v>
      </c>
      <c r="B57" t="s">
        <v>14</v>
      </c>
      <c r="C57" s="158">
        <f>INDEX('Ability to Pay'!$C$2:$C$441,MATCH(A57,'Ability to Pay'!$A$2:$A$441,0))</f>
        <v>0.19</v>
      </c>
      <c r="D57" s="101">
        <f>INDEX('Unemployment Rates'!$B$2:$B$96,MATCH(B57,'Unemployment Rates'!$A$2:$A$96,0))</f>
        <v>5.5E-2</v>
      </c>
      <c r="E57">
        <f>IF(ISBLANK($B57),"",VLOOKUP($B57,ILData!$A$2:$AJ$96,25))</f>
        <v>37400</v>
      </c>
      <c r="F57">
        <f>IF(ISBLANK($B57),"",VLOOKUP($B57,ILData!$A$2:$AJ$96,26))</f>
        <v>42750</v>
      </c>
      <c r="G57">
        <f>IF(ISBLANK($B57),"",VLOOKUP($B57,ILData!$A$2:$AJ$96,27))</f>
        <v>48100</v>
      </c>
      <c r="H57">
        <f>IF(ISBLANK($B57),"",VLOOKUP($B57,ILData!$A$2:$AJ$96,28))</f>
        <v>53400</v>
      </c>
      <c r="I57">
        <f>IF(ISBLANK($B57),"",VLOOKUP($B57,ILData!$A$2:$AJ$96,29))</f>
        <v>57700</v>
      </c>
      <c r="J57">
        <f>IF(ISBLANK($B57),"",VLOOKUP($B57,ILData!$A$2:$AJ$96,30))</f>
        <v>61950</v>
      </c>
      <c r="K57">
        <f>IF(ISBLANK($B57),"",VLOOKUP($B57,ILData!$A$2:$AJ$96,31))</f>
        <v>66250</v>
      </c>
      <c r="L57">
        <f>IF(ISBLANK($B57),"",VLOOKUP($B57,ILData!$A$2:$AJ$96,32))</f>
        <v>70500</v>
      </c>
    </row>
    <row r="58" spans="1:12" x14ac:dyDescent="0.25">
      <c r="A58" s="98" t="s">
        <v>912</v>
      </c>
      <c r="B58" t="s">
        <v>81</v>
      </c>
      <c r="C58" s="158">
        <f>INDEX('Ability to Pay'!$C$2:$C$441,MATCH(A58,'Ability to Pay'!$A$2:$A$441,0))</f>
        <v>0.23</v>
      </c>
      <c r="D58" s="101">
        <f>INDEX('Unemployment Rates'!$B$2:$B$96,MATCH(B58,'Unemployment Rates'!$A$2:$A$96,0))</f>
        <v>0.04</v>
      </c>
      <c r="E58">
        <f>IF(ISBLANK($B58),"",VLOOKUP($B58,ILData!$A$2:$AJ$96,25))</f>
        <v>55900</v>
      </c>
      <c r="F58">
        <f>IF(ISBLANK($B58),"",VLOOKUP($B58,ILData!$A$2:$AJ$96,26))</f>
        <v>63900</v>
      </c>
      <c r="G58">
        <f>IF(ISBLANK($B58),"",VLOOKUP($B58,ILData!$A$2:$AJ$96,27))</f>
        <v>71900</v>
      </c>
      <c r="H58">
        <f>IF(ISBLANK($B58),"",VLOOKUP($B58,ILData!$A$2:$AJ$96,28))</f>
        <v>79850</v>
      </c>
      <c r="I58">
        <f>IF(ISBLANK($B58),"",VLOOKUP($B58,ILData!$A$2:$AJ$96,29))</f>
        <v>86250</v>
      </c>
      <c r="J58">
        <f>IF(ISBLANK($B58),"",VLOOKUP($B58,ILData!$A$2:$AJ$96,30))</f>
        <v>92650</v>
      </c>
      <c r="K58">
        <f>IF(ISBLANK($B58),"",VLOOKUP($B58,ILData!$A$2:$AJ$96,31))</f>
        <v>99050</v>
      </c>
      <c r="L58">
        <f>IF(ISBLANK($B58),"",VLOOKUP($B58,ILData!$A$2:$AJ$96,32))</f>
        <v>105450</v>
      </c>
    </row>
    <row r="59" spans="1:12" x14ac:dyDescent="0.25">
      <c r="A59" s="98" t="s">
        <v>635</v>
      </c>
      <c r="B59" t="s">
        <v>21</v>
      </c>
      <c r="C59" s="158">
        <f>INDEX('Ability to Pay'!$C$2:$C$441,MATCH(A59,'Ability to Pay'!$A$2:$A$441,0))</f>
        <v>0.11</v>
      </c>
      <c r="D59" s="101">
        <f>INDEX('Unemployment Rates'!$B$2:$B$96,MATCH(B59,'Unemployment Rates'!$A$2:$A$96,0))</f>
        <v>5.8999999999999997E-2</v>
      </c>
      <c r="E59">
        <f>IF(ISBLANK($B59),"",VLOOKUP($B59,ILData!$A$2:$AJ$96,25))</f>
        <v>37400</v>
      </c>
      <c r="F59">
        <f>IF(ISBLANK($B59),"",VLOOKUP($B59,ILData!$A$2:$AJ$96,26))</f>
        <v>42750</v>
      </c>
      <c r="G59">
        <f>IF(ISBLANK($B59),"",VLOOKUP($B59,ILData!$A$2:$AJ$96,27))</f>
        <v>48100</v>
      </c>
      <c r="H59">
        <f>IF(ISBLANK($B59),"",VLOOKUP($B59,ILData!$A$2:$AJ$96,28))</f>
        <v>53400</v>
      </c>
      <c r="I59">
        <f>IF(ISBLANK($B59),"",VLOOKUP($B59,ILData!$A$2:$AJ$96,29))</f>
        <v>57700</v>
      </c>
      <c r="J59">
        <f>IF(ISBLANK($B59),"",VLOOKUP($B59,ILData!$A$2:$AJ$96,30))</f>
        <v>61950</v>
      </c>
      <c r="K59">
        <f>IF(ISBLANK($B59),"",VLOOKUP($B59,ILData!$A$2:$AJ$96,31))</f>
        <v>66250</v>
      </c>
      <c r="L59">
        <f>IF(ISBLANK($B59),"",VLOOKUP($B59,ILData!$A$2:$AJ$96,32))</f>
        <v>70500</v>
      </c>
    </row>
    <row r="60" spans="1:12" x14ac:dyDescent="0.25">
      <c r="A60" s="98" t="s">
        <v>983</v>
      </c>
      <c r="B60" t="s">
        <v>96</v>
      </c>
      <c r="C60" s="158">
        <f>INDEX('Ability to Pay'!$C$2:$C$441,MATCH(A60,'Ability to Pay'!$A$2:$A$441,0))</f>
        <v>0.24</v>
      </c>
      <c r="D60" s="101">
        <f>INDEX('Unemployment Rates'!$B$2:$B$96,MATCH(B60,'Unemployment Rates'!$A$2:$A$96,0))</f>
        <v>5.8999999999999997E-2</v>
      </c>
      <c r="E60">
        <f>IF(ISBLANK($B60),"",VLOOKUP($B60,ILData!$A$2:$AJ$96,25))</f>
        <v>37400</v>
      </c>
      <c r="F60">
        <f>IF(ISBLANK($B60),"",VLOOKUP($B60,ILData!$A$2:$AJ$96,26))</f>
        <v>42750</v>
      </c>
      <c r="G60">
        <f>IF(ISBLANK($B60),"",VLOOKUP($B60,ILData!$A$2:$AJ$96,27))</f>
        <v>48100</v>
      </c>
      <c r="H60">
        <f>IF(ISBLANK($B60),"",VLOOKUP($B60,ILData!$A$2:$AJ$96,28))</f>
        <v>53400</v>
      </c>
      <c r="I60">
        <f>IF(ISBLANK($B60),"",VLOOKUP($B60,ILData!$A$2:$AJ$96,29))</f>
        <v>57700</v>
      </c>
      <c r="J60">
        <f>IF(ISBLANK($B60),"",VLOOKUP($B60,ILData!$A$2:$AJ$96,30))</f>
        <v>61950</v>
      </c>
      <c r="K60">
        <f>IF(ISBLANK($B60),"",VLOOKUP($B60,ILData!$A$2:$AJ$96,31))</f>
        <v>66250</v>
      </c>
      <c r="L60">
        <f>IF(ISBLANK($B60),"",VLOOKUP($B60,ILData!$A$2:$AJ$96,32))</f>
        <v>70500</v>
      </c>
    </row>
    <row r="61" spans="1:12" x14ac:dyDescent="0.25">
      <c r="A61" s="98" t="s">
        <v>780</v>
      </c>
      <c r="B61" t="s">
        <v>48</v>
      </c>
      <c r="C61" s="158">
        <f>INDEX('Ability to Pay'!$C$2:$C$441,MATCH(A61,'Ability to Pay'!$A$2:$A$441,0))</f>
        <v>0.22</v>
      </c>
      <c r="D61" s="101">
        <f>INDEX('Unemployment Rates'!$B$2:$B$96,MATCH(B61,'Unemployment Rates'!$A$2:$A$96,0))</f>
        <v>0.04</v>
      </c>
      <c r="E61">
        <f>IF(ISBLANK($B61),"",VLOOKUP($B61,ILData!$A$2:$AJ$96,25))</f>
        <v>37400</v>
      </c>
      <c r="F61">
        <f>IF(ISBLANK($B61),"",VLOOKUP($B61,ILData!$A$2:$AJ$96,26))</f>
        <v>42750</v>
      </c>
      <c r="G61">
        <f>IF(ISBLANK($B61),"",VLOOKUP($B61,ILData!$A$2:$AJ$96,27))</f>
        <v>48100</v>
      </c>
      <c r="H61">
        <f>IF(ISBLANK($B61),"",VLOOKUP($B61,ILData!$A$2:$AJ$96,28))</f>
        <v>53400</v>
      </c>
      <c r="I61">
        <f>IF(ISBLANK($B61),"",VLOOKUP($B61,ILData!$A$2:$AJ$96,29))</f>
        <v>57700</v>
      </c>
      <c r="J61">
        <f>IF(ISBLANK($B61),"",VLOOKUP($B61,ILData!$A$2:$AJ$96,30))</f>
        <v>61950</v>
      </c>
      <c r="K61">
        <f>IF(ISBLANK($B61),"",VLOOKUP($B61,ILData!$A$2:$AJ$96,31))</f>
        <v>66250</v>
      </c>
      <c r="L61">
        <f>IF(ISBLANK($B61),"",VLOOKUP($B61,ILData!$A$2:$AJ$96,32))</f>
        <v>70500</v>
      </c>
    </row>
    <row r="62" spans="1:12" x14ac:dyDescent="0.25">
      <c r="A62" s="98" t="s">
        <v>838</v>
      </c>
      <c r="B62" t="s">
        <v>66</v>
      </c>
      <c r="C62" s="158">
        <f>INDEX('Ability to Pay'!$C$2:$C$441,MATCH(A62,'Ability to Pay'!$A$2:$A$441,0))</f>
        <v>0.27</v>
      </c>
      <c r="D62" s="101">
        <f>INDEX('Unemployment Rates'!$B$2:$B$96,MATCH(B62,'Unemployment Rates'!$A$2:$A$96,0))</f>
        <v>5.6000000000000001E-2</v>
      </c>
      <c r="E62">
        <f>IF(ISBLANK($B62),"",VLOOKUP($B62,ILData!$A$2:$AJ$96,25))</f>
        <v>39200</v>
      </c>
      <c r="F62">
        <f>IF(ISBLANK($B62),"",VLOOKUP($B62,ILData!$A$2:$AJ$96,26))</f>
        <v>44800</v>
      </c>
      <c r="G62">
        <f>IF(ISBLANK($B62),"",VLOOKUP($B62,ILData!$A$2:$AJ$96,27))</f>
        <v>50400</v>
      </c>
      <c r="H62">
        <f>IF(ISBLANK($B62),"",VLOOKUP($B62,ILData!$A$2:$AJ$96,28))</f>
        <v>56000</v>
      </c>
      <c r="I62">
        <f>IF(ISBLANK($B62),"",VLOOKUP($B62,ILData!$A$2:$AJ$96,29))</f>
        <v>60500</v>
      </c>
      <c r="J62">
        <f>IF(ISBLANK($B62),"",VLOOKUP($B62,ILData!$A$2:$AJ$96,30))</f>
        <v>65000</v>
      </c>
      <c r="K62">
        <f>IF(ISBLANK($B62),"",VLOOKUP($B62,ILData!$A$2:$AJ$96,31))</f>
        <v>69450</v>
      </c>
      <c r="L62">
        <f>IF(ISBLANK($B62),"",VLOOKUP($B62,ILData!$A$2:$AJ$96,32))</f>
        <v>73950</v>
      </c>
    </row>
    <row r="63" spans="1:12" x14ac:dyDescent="0.25">
      <c r="A63" s="98" t="s">
        <v>599</v>
      </c>
      <c r="B63" t="s">
        <v>13</v>
      </c>
      <c r="C63" s="158">
        <f>INDEX('Ability to Pay'!$C$2:$C$441,MATCH(A63,'Ability to Pay'!$A$2:$A$441,0))</f>
        <v>0.23</v>
      </c>
      <c r="D63" s="101">
        <f>INDEX('Unemployment Rates'!$B$2:$B$96,MATCH(B63,'Unemployment Rates'!$A$2:$A$96,0))</f>
        <v>4.8000000000000001E-2</v>
      </c>
      <c r="E63">
        <f>IF(ISBLANK($B63),"",VLOOKUP($B63,ILData!$A$2:$AJ$96,25))</f>
        <v>38750</v>
      </c>
      <c r="F63">
        <f>IF(ISBLANK($B63),"",VLOOKUP($B63,ILData!$A$2:$AJ$96,26))</f>
        <v>44250</v>
      </c>
      <c r="G63">
        <f>IF(ISBLANK($B63),"",VLOOKUP($B63,ILData!$A$2:$AJ$96,27))</f>
        <v>49800</v>
      </c>
      <c r="H63">
        <f>IF(ISBLANK($B63),"",VLOOKUP($B63,ILData!$A$2:$AJ$96,28))</f>
        <v>55300</v>
      </c>
      <c r="I63">
        <f>IF(ISBLANK($B63),"",VLOOKUP($B63,ILData!$A$2:$AJ$96,29))</f>
        <v>59750</v>
      </c>
      <c r="J63">
        <f>IF(ISBLANK($B63),"",VLOOKUP($B63,ILData!$A$2:$AJ$96,30))</f>
        <v>64150</v>
      </c>
      <c r="K63">
        <f>IF(ISBLANK($B63),"",VLOOKUP($B63,ILData!$A$2:$AJ$96,31))</f>
        <v>68600</v>
      </c>
      <c r="L63">
        <f>IF(ISBLANK($B63),"",VLOOKUP($B63,ILData!$A$2:$AJ$96,32))</f>
        <v>73000</v>
      </c>
    </row>
    <row r="64" spans="1:12" x14ac:dyDescent="0.25">
      <c r="A64" s="98" t="s">
        <v>670</v>
      </c>
      <c r="B64" t="s">
        <v>29</v>
      </c>
      <c r="C64" s="158">
        <f>INDEX('Ability to Pay'!$C$2:$C$441,MATCH(A64,'Ability to Pay'!$A$2:$A$441,0))</f>
        <v>0.28999999999999998</v>
      </c>
      <c r="D64" s="101">
        <f>INDEX('Unemployment Rates'!$B$2:$B$96,MATCH(B64,'Unemployment Rates'!$A$2:$A$96,0))</f>
        <v>4.1000000000000002E-2</v>
      </c>
      <c r="E64">
        <f>IF(ISBLANK($B64),"",VLOOKUP($B64,ILData!$A$2:$AJ$96,25))</f>
        <v>55900</v>
      </c>
      <c r="F64">
        <f>IF(ISBLANK($B64),"",VLOOKUP($B64,ILData!$A$2:$AJ$96,26))</f>
        <v>63900</v>
      </c>
      <c r="G64">
        <f>IF(ISBLANK($B64),"",VLOOKUP($B64,ILData!$A$2:$AJ$96,27))</f>
        <v>71900</v>
      </c>
      <c r="H64">
        <f>IF(ISBLANK($B64),"",VLOOKUP($B64,ILData!$A$2:$AJ$96,28))</f>
        <v>79850</v>
      </c>
      <c r="I64">
        <f>IF(ISBLANK($B64),"",VLOOKUP($B64,ILData!$A$2:$AJ$96,29))</f>
        <v>86250</v>
      </c>
      <c r="J64">
        <f>IF(ISBLANK($B64),"",VLOOKUP($B64,ILData!$A$2:$AJ$96,30))</f>
        <v>92650</v>
      </c>
      <c r="K64">
        <f>IF(ISBLANK($B64),"",VLOOKUP($B64,ILData!$A$2:$AJ$96,31))</f>
        <v>99050</v>
      </c>
      <c r="L64">
        <f>IF(ISBLANK($B64),"",VLOOKUP($B64,ILData!$A$2:$AJ$96,32))</f>
        <v>105450</v>
      </c>
    </row>
    <row r="65" spans="1:12" x14ac:dyDescent="0.25">
      <c r="A65" s="98" t="s">
        <v>735</v>
      </c>
      <c r="B65" t="s">
        <v>40</v>
      </c>
      <c r="C65" s="158">
        <f>INDEX('Ability to Pay'!$C$2:$C$441,MATCH(A65,'Ability to Pay'!$A$2:$A$441,0))</f>
        <v>0.22</v>
      </c>
      <c r="D65" s="101">
        <f>INDEX('Unemployment Rates'!$B$2:$B$96,MATCH(B65,'Unemployment Rates'!$A$2:$A$96,0))</f>
        <v>4.8000000000000001E-2</v>
      </c>
      <c r="E65">
        <f>IF(ISBLANK($B65),"",VLOOKUP($B65,ILData!$A$2:$AJ$96,25))</f>
        <v>44600</v>
      </c>
      <c r="F65">
        <f>IF(ISBLANK($B65),"",VLOOKUP($B65,ILData!$A$2:$AJ$96,26))</f>
        <v>51000</v>
      </c>
      <c r="G65">
        <f>IF(ISBLANK($B65),"",VLOOKUP($B65,ILData!$A$2:$AJ$96,27))</f>
        <v>57350</v>
      </c>
      <c r="H65">
        <f>IF(ISBLANK($B65),"",VLOOKUP($B65,ILData!$A$2:$AJ$96,28))</f>
        <v>63700</v>
      </c>
      <c r="I65">
        <f>IF(ISBLANK($B65),"",VLOOKUP($B65,ILData!$A$2:$AJ$96,29))</f>
        <v>68800</v>
      </c>
      <c r="J65">
        <f>IF(ISBLANK($B65),"",VLOOKUP($B65,ILData!$A$2:$AJ$96,30))</f>
        <v>73900</v>
      </c>
      <c r="K65">
        <f>IF(ISBLANK($B65),"",VLOOKUP($B65,ILData!$A$2:$AJ$96,31))</f>
        <v>79000</v>
      </c>
      <c r="L65">
        <f>IF(ISBLANK($B65),"",VLOOKUP($B65,ILData!$A$2:$AJ$96,32))</f>
        <v>84100</v>
      </c>
    </row>
    <row r="66" spans="1:12" x14ac:dyDescent="0.25">
      <c r="A66" s="98" t="s">
        <v>621</v>
      </c>
      <c r="B66" t="s">
        <v>18</v>
      </c>
      <c r="C66" s="158">
        <f>INDEX('Ability to Pay'!$C$2:$C$441,MATCH(A66,'Ability to Pay'!$A$2:$A$441,0))</f>
        <v>0.27</v>
      </c>
      <c r="D66" s="101">
        <f>INDEX('Unemployment Rates'!$B$2:$B$96,MATCH(B66,'Unemployment Rates'!$A$2:$A$96,0))</f>
        <v>3.7999999999999999E-2</v>
      </c>
      <c r="E66">
        <f>IF(ISBLANK($B66),"",VLOOKUP($B66,ILData!$A$2:$AJ$96,25))</f>
        <v>55900</v>
      </c>
      <c r="F66">
        <f>IF(ISBLANK($B66),"",VLOOKUP($B66,ILData!$A$2:$AJ$96,26))</f>
        <v>63900</v>
      </c>
      <c r="G66">
        <f>IF(ISBLANK($B66),"",VLOOKUP($B66,ILData!$A$2:$AJ$96,27))</f>
        <v>71900</v>
      </c>
      <c r="H66">
        <f>IF(ISBLANK($B66),"",VLOOKUP($B66,ILData!$A$2:$AJ$96,28))</f>
        <v>79850</v>
      </c>
      <c r="I66">
        <f>IF(ISBLANK($B66),"",VLOOKUP($B66,ILData!$A$2:$AJ$96,29))</f>
        <v>86250</v>
      </c>
      <c r="J66">
        <f>IF(ISBLANK($B66),"",VLOOKUP($B66,ILData!$A$2:$AJ$96,30))</f>
        <v>92650</v>
      </c>
      <c r="K66">
        <f>IF(ISBLANK($B66),"",VLOOKUP($B66,ILData!$A$2:$AJ$96,31))</f>
        <v>99050</v>
      </c>
      <c r="L66">
        <f>IF(ISBLANK($B66),"",VLOOKUP($B66,ILData!$A$2:$AJ$96,32))</f>
        <v>105450</v>
      </c>
    </row>
    <row r="67" spans="1:12" x14ac:dyDescent="0.25">
      <c r="A67" s="98" t="s">
        <v>626</v>
      </c>
      <c r="B67" t="s">
        <v>19</v>
      </c>
      <c r="C67" s="158">
        <f>INDEX('Ability to Pay'!$C$2:$C$441,MATCH(A67,'Ability to Pay'!$A$2:$A$441,0))</f>
        <v>0.22</v>
      </c>
      <c r="D67" s="101">
        <f>INDEX('Unemployment Rates'!$B$2:$B$96,MATCH(B67,'Unemployment Rates'!$A$2:$A$96,0))</f>
        <v>3.9E-2</v>
      </c>
      <c r="E67">
        <f>IF(ISBLANK($B67),"",VLOOKUP($B67,ILData!$A$2:$AJ$96,25))</f>
        <v>38400</v>
      </c>
      <c r="F67">
        <f>IF(ISBLANK($B67),"",VLOOKUP($B67,ILData!$A$2:$AJ$96,26))</f>
        <v>43850</v>
      </c>
      <c r="G67">
        <f>IF(ISBLANK($B67),"",VLOOKUP($B67,ILData!$A$2:$AJ$96,27))</f>
        <v>49350</v>
      </c>
      <c r="H67">
        <f>IF(ISBLANK($B67),"",VLOOKUP($B67,ILData!$A$2:$AJ$96,28))</f>
        <v>54800</v>
      </c>
      <c r="I67">
        <f>IF(ISBLANK($B67),"",VLOOKUP($B67,ILData!$A$2:$AJ$96,29))</f>
        <v>59200</v>
      </c>
      <c r="J67">
        <f>IF(ISBLANK($B67),"",VLOOKUP($B67,ILData!$A$2:$AJ$96,30))</f>
        <v>63600</v>
      </c>
      <c r="K67">
        <f>IF(ISBLANK($B67),"",VLOOKUP($B67,ILData!$A$2:$AJ$96,31))</f>
        <v>68000</v>
      </c>
      <c r="L67">
        <f>IF(ISBLANK($B67),"",VLOOKUP($B67,ILData!$A$2:$AJ$96,32))</f>
        <v>72350</v>
      </c>
    </row>
    <row r="68" spans="1:12" x14ac:dyDescent="0.25">
      <c r="A68" s="98" t="s">
        <v>763</v>
      </c>
      <c r="B68" t="s">
        <v>44</v>
      </c>
      <c r="C68" s="158">
        <f>INDEX('Ability to Pay'!$C$2:$C$441,MATCH(A68,'Ability to Pay'!$A$2:$A$441,0))</f>
        <v>0.24</v>
      </c>
      <c r="D68" s="101">
        <f>INDEX('Unemployment Rates'!$B$2:$B$96,MATCH(B68,'Unemployment Rates'!$A$2:$A$96,0))</f>
        <v>5.2999999999999999E-2</v>
      </c>
      <c r="E68">
        <f>IF(ISBLANK($B68),"",VLOOKUP($B68,ILData!$A$2:$AJ$96,25))</f>
        <v>39500</v>
      </c>
      <c r="F68">
        <f>IF(ISBLANK($B68),"",VLOOKUP($B68,ILData!$A$2:$AJ$96,26))</f>
        <v>45150</v>
      </c>
      <c r="G68">
        <f>IF(ISBLANK($B68),"",VLOOKUP($B68,ILData!$A$2:$AJ$96,27))</f>
        <v>50800</v>
      </c>
      <c r="H68">
        <f>IF(ISBLANK($B68),"",VLOOKUP($B68,ILData!$A$2:$AJ$96,28))</f>
        <v>56400</v>
      </c>
      <c r="I68">
        <f>IF(ISBLANK($B68),"",VLOOKUP($B68,ILData!$A$2:$AJ$96,29))</f>
        <v>60950</v>
      </c>
      <c r="J68">
        <f>IF(ISBLANK($B68),"",VLOOKUP($B68,ILData!$A$2:$AJ$96,30))</f>
        <v>65450</v>
      </c>
      <c r="K68">
        <f>IF(ISBLANK($B68),"",VLOOKUP($B68,ILData!$A$2:$AJ$96,31))</f>
        <v>69950</v>
      </c>
      <c r="L68">
        <f>IF(ISBLANK($B68),"",VLOOKUP($B68,ILData!$A$2:$AJ$96,32))</f>
        <v>74450</v>
      </c>
    </row>
    <row r="69" spans="1:12" x14ac:dyDescent="0.25">
      <c r="A69" s="98" t="s">
        <v>629</v>
      </c>
      <c r="B69" t="s">
        <v>20</v>
      </c>
      <c r="C69" s="158">
        <f>INDEX('Ability to Pay'!$C$2:$C$441,MATCH(A69,'Ability to Pay'!$A$2:$A$441,0))</f>
        <v>0.17</v>
      </c>
      <c r="D69" s="101">
        <f>INDEX('Unemployment Rates'!$B$2:$B$96,MATCH(B69,'Unemployment Rates'!$A$2:$A$96,0))</f>
        <v>5.0999999999999997E-2</v>
      </c>
      <c r="E69">
        <f>IF(ISBLANK($B69),"",VLOOKUP($B69,ILData!$A$2:$AJ$96,25))</f>
        <v>37400</v>
      </c>
      <c r="F69">
        <f>IF(ISBLANK($B69),"",VLOOKUP($B69,ILData!$A$2:$AJ$96,26))</f>
        <v>42750</v>
      </c>
      <c r="G69">
        <f>IF(ISBLANK($B69),"",VLOOKUP($B69,ILData!$A$2:$AJ$96,27))</f>
        <v>48100</v>
      </c>
      <c r="H69">
        <f>IF(ISBLANK($B69),"",VLOOKUP($B69,ILData!$A$2:$AJ$96,28))</f>
        <v>53400</v>
      </c>
      <c r="I69">
        <f>IF(ISBLANK($B69),"",VLOOKUP($B69,ILData!$A$2:$AJ$96,29))</f>
        <v>57700</v>
      </c>
      <c r="J69">
        <f>IF(ISBLANK($B69),"",VLOOKUP($B69,ILData!$A$2:$AJ$96,30))</f>
        <v>61950</v>
      </c>
      <c r="K69">
        <f>IF(ISBLANK($B69),"",VLOOKUP($B69,ILData!$A$2:$AJ$96,31))</f>
        <v>66250</v>
      </c>
      <c r="L69">
        <f>IF(ISBLANK($B69),"",VLOOKUP($B69,ILData!$A$2:$AJ$96,32))</f>
        <v>70500</v>
      </c>
    </row>
    <row r="70" spans="1:12" x14ac:dyDescent="0.25">
      <c r="A70" s="98" t="s">
        <v>612</v>
      </c>
      <c r="B70" t="s">
        <v>16</v>
      </c>
      <c r="C70" s="158">
        <f>INDEX('Ability to Pay'!$C$2:$C$441,MATCH(A70,'Ability to Pay'!$A$2:$A$441,0))</f>
        <v>0.28999999999999998</v>
      </c>
      <c r="D70" s="101">
        <f>INDEX('Unemployment Rates'!$B$2:$B$96,MATCH(B70,'Unemployment Rates'!$A$2:$A$96,0))</f>
        <v>5.2999999999999999E-2</v>
      </c>
      <c r="E70">
        <f>IF(ISBLANK($B70),"",VLOOKUP($B70,ILData!$A$2:$AJ$96,25))</f>
        <v>37400</v>
      </c>
      <c r="F70">
        <f>IF(ISBLANK($B70),"",VLOOKUP($B70,ILData!$A$2:$AJ$96,26))</f>
        <v>42750</v>
      </c>
      <c r="G70">
        <f>IF(ISBLANK($B70),"",VLOOKUP($B70,ILData!$A$2:$AJ$96,27))</f>
        <v>48100</v>
      </c>
      <c r="H70">
        <f>IF(ISBLANK($B70),"",VLOOKUP($B70,ILData!$A$2:$AJ$96,28))</f>
        <v>53400</v>
      </c>
      <c r="I70">
        <f>IF(ISBLANK($B70),"",VLOOKUP($B70,ILData!$A$2:$AJ$96,29))</f>
        <v>57700</v>
      </c>
      <c r="J70">
        <f>IF(ISBLANK($B70),"",VLOOKUP($B70,ILData!$A$2:$AJ$96,30))</f>
        <v>61950</v>
      </c>
      <c r="K70">
        <f>IF(ISBLANK($B70),"",VLOOKUP($B70,ILData!$A$2:$AJ$96,31))</f>
        <v>66250</v>
      </c>
      <c r="L70">
        <f>IF(ISBLANK($B70),"",VLOOKUP($B70,ILData!$A$2:$AJ$96,32))</f>
        <v>70500</v>
      </c>
    </row>
    <row r="71" spans="1:12" x14ac:dyDescent="0.25">
      <c r="A71" s="98" t="s">
        <v>870</v>
      </c>
      <c r="B71" t="s">
        <v>70</v>
      </c>
      <c r="C71" s="158">
        <f>INDEX('Ability to Pay'!$C$2:$C$441,MATCH(A71,'Ability to Pay'!$A$2:$A$441,0))</f>
        <v>0.22</v>
      </c>
      <c r="D71" s="101">
        <f>INDEX('Unemployment Rates'!$B$2:$B$96,MATCH(B71,'Unemployment Rates'!$A$2:$A$96,0))</f>
        <v>5.1999999999999998E-2</v>
      </c>
      <c r="E71">
        <f>IF(ISBLANK($B71),"",VLOOKUP($B71,ILData!$A$2:$AJ$96,25))</f>
        <v>40900</v>
      </c>
      <c r="F71">
        <f>IF(ISBLANK($B71),"",VLOOKUP($B71,ILData!$A$2:$AJ$96,26))</f>
        <v>46750</v>
      </c>
      <c r="G71">
        <f>IF(ISBLANK($B71),"",VLOOKUP($B71,ILData!$A$2:$AJ$96,27))</f>
        <v>52600</v>
      </c>
      <c r="H71">
        <f>IF(ISBLANK($B71),"",VLOOKUP($B71,ILData!$A$2:$AJ$96,28))</f>
        <v>58400</v>
      </c>
      <c r="I71">
        <f>IF(ISBLANK($B71),"",VLOOKUP($B71,ILData!$A$2:$AJ$96,29))</f>
        <v>63100</v>
      </c>
      <c r="J71">
        <f>IF(ISBLANK($B71),"",VLOOKUP($B71,ILData!$A$2:$AJ$96,30))</f>
        <v>67750</v>
      </c>
      <c r="K71">
        <f>IF(ISBLANK($B71),"",VLOOKUP($B71,ILData!$A$2:$AJ$96,31))</f>
        <v>72450</v>
      </c>
      <c r="L71">
        <f>IF(ISBLANK($B71),"",VLOOKUP($B71,ILData!$A$2:$AJ$96,32))</f>
        <v>77100</v>
      </c>
    </row>
    <row r="72" spans="1:12" x14ac:dyDescent="0.25">
      <c r="A72" s="98" t="s">
        <v>634</v>
      </c>
      <c r="B72" t="s">
        <v>21</v>
      </c>
      <c r="C72" s="158">
        <f>INDEX('Ability to Pay'!$C$2:$C$441,MATCH(A72,'Ability to Pay'!$A$2:$A$441,0))</f>
        <v>0.14000000000000001</v>
      </c>
      <c r="D72" s="101">
        <f>INDEX('Unemployment Rates'!$B$2:$B$96,MATCH(B72,'Unemployment Rates'!$A$2:$A$96,0))</f>
        <v>5.8999999999999997E-2</v>
      </c>
      <c r="E72">
        <f>IF(ISBLANK($B72),"",VLOOKUP($B72,ILData!$A$2:$AJ$96,25))</f>
        <v>37400</v>
      </c>
      <c r="F72">
        <f>IF(ISBLANK($B72),"",VLOOKUP($B72,ILData!$A$2:$AJ$96,26))</f>
        <v>42750</v>
      </c>
      <c r="G72">
        <f>IF(ISBLANK($B72),"",VLOOKUP($B72,ILData!$A$2:$AJ$96,27))</f>
        <v>48100</v>
      </c>
      <c r="H72">
        <f>IF(ISBLANK($B72),"",VLOOKUP($B72,ILData!$A$2:$AJ$96,28))</f>
        <v>53400</v>
      </c>
      <c r="I72">
        <f>IF(ISBLANK($B72),"",VLOOKUP($B72,ILData!$A$2:$AJ$96,29))</f>
        <v>57700</v>
      </c>
      <c r="J72">
        <f>IF(ISBLANK($B72),"",VLOOKUP($B72,ILData!$A$2:$AJ$96,30))</f>
        <v>61950</v>
      </c>
      <c r="K72">
        <f>IF(ISBLANK($B72),"",VLOOKUP($B72,ILData!$A$2:$AJ$96,31))</f>
        <v>66250</v>
      </c>
      <c r="L72">
        <f>IF(ISBLANK($B72),"",VLOOKUP($B72,ILData!$A$2:$AJ$96,32))</f>
        <v>70500</v>
      </c>
    </row>
    <row r="73" spans="1:12" x14ac:dyDescent="0.25">
      <c r="A73" s="98" t="s">
        <v>600</v>
      </c>
      <c r="B73" t="s">
        <v>13</v>
      </c>
      <c r="C73" s="158">
        <f>INDEX('Ability to Pay'!$C$2:$C$441,MATCH(A73,'Ability to Pay'!$A$2:$A$441,0))</f>
        <v>0.21</v>
      </c>
      <c r="D73" s="101">
        <f>INDEX('Unemployment Rates'!$B$2:$B$96,MATCH(B73,'Unemployment Rates'!$A$2:$A$96,0))</f>
        <v>4.8000000000000001E-2</v>
      </c>
      <c r="E73">
        <f>IF(ISBLANK($B73),"",VLOOKUP($B73,ILData!$A$2:$AJ$96,25))</f>
        <v>38750</v>
      </c>
      <c r="F73">
        <f>IF(ISBLANK($B73),"",VLOOKUP($B73,ILData!$A$2:$AJ$96,26))</f>
        <v>44250</v>
      </c>
      <c r="G73">
        <f>IF(ISBLANK($B73),"",VLOOKUP($B73,ILData!$A$2:$AJ$96,27))</f>
        <v>49800</v>
      </c>
      <c r="H73">
        <f>IF(ISBLANK($B73),"",VLOOKUP($B73,ILData!$A$2:$AJ$96,28))</f>
        <v>55300</v>
      </c>
      <c r="I73">
        <f>IF(ISBLANK($B73),"",VLOOKUP($B73,ILData!$A$2:$AJ$96,29))</f>
        <v>59750</v>
      </c>
      <c r="J73">
        <f>IF(ISBLANK($B73),"",VLOOKUP($B73,ILData!$A$2:$AJ$96,30))</f>
        <v>64150</v>
      </c>
      <c r="K73">
        <f>IF(ISBLANK($B73),"",VLOOKUP($B73,ILData!$A$2:$AJ$96,31))</f>
        <v>68600</v>
      </c>
      <c r="L73">
        <f>IF(ISBLANK($B73),"",VLOOKUP($B73,ILData!$A$2:$AJ$96,32))</f>
        <v>73000</v>
      </c>
    </row>
    <row r="74" spans="1:12" x14ac:dyDescent="0.25">
      <c r="A74" s="98" t="s">
        <v>991</v>
      </c>
      <c r="B74" t="s">
        <v>98</v>
      </c>
      <c r="C74" s="158">
        <f>INDEX('Ability to Pay'!$C$2:$C$441,MATCH(A74,'Ability to Pay'!$A$2:$A$441,0))</f>
        <v>0.13</v>
      </c>
      <c r="D74" s="101">
        <f>INDEX('Unemployment Rates'!$B$2:$B$96,MATCH(B74,'Unemployment Rates'!$A$2:$A$96,0))</f>
        <v>5.0999999999999997E-2</v>
      </c>
      <c r="E74">
        <f>IF(ISBLANK($B74),"",VLOOKUP($B74,ILData!$A$2:$AJ$96,25))</f>
        <v>37400</v>
      </c>
      <c r="F74">
        <f>IF(ISBLANK($B74),"",VLOOKUP($B74,ILData!$A$2:$AJ$96,26))</f>
        <v>42750</v>
      </c>
      <c r="G74">
        <f>IF(ISBLANK($B74),"",VLOOKUP($B74,ILData!$A$2:$AJ$96,27))</f>
        <v>48100</v>
      </c>
      <c r="H74">
        <f>IF(ISBLANK($B74),"",VLOOKUP($B74,ILData!$A$2:$AJ$96,28))</f>
        <v>53400</v>
      </c>
      <c r="I74">
        <f>IF(ISBLANK($B74),"",VLOOKUP($B74,ILData!$A$2:$AJ$96,29))</f>
        <v>57700</v>
      </c>
      <c r="J74">
        <f>IF(ISBLANK($B74),"",VLOOKUP($B74,ILData!$A$2:$AJ$96,30))</f>
        <v>61950</v>
      </c>
      <c r="K74">
        <f>IF(ISBLANK($B74),"",VLOOKUP($B74,ILData!$A$2:$AJ$96,31))</f>
        <v>66250</v>
      </c>
      <c r="L74">
        <f>IF(ISBLANK($B74),"",VLOOKUP($B74,ILData!$A$2:$AJ$96,32))</f>
        <v>70500</v>
      </c>
    </row>
    <row r="75" spans="1:12" x14ac:dyDescent="0.25">
      <c r="A75" s="98" t="s">
        <v>577</v>
      </c>
      <c r="B75" t="s">
        <v>8</v>
      </c>
      <c r="C75" s="158">
        <f>INDEX('Ability to Pay'!$C$2:$C$441,MATCH(A75,'Ability to Pay'!$A$2:$A$441,0))</f>
        <v>0.22</v>
      </c>
      <c r="D75" s="101">
        <f>INDEX('Unemployment Rates'!$B$2:$B$96,MATCH(B75,'Unemployment Rates'!$A$2:$A$96,0))</f>
        <v>4.5999999999999999E-2</v>
      </c>
      <c r="E75">
        <f>IF(ISBLANK($B75),"",VLOOKUP($B75,ILData!$A$2:$AJ$96,25))</f>
        <v>48400</v>
      </c>
      <c r="F75">
        <f>IF(ISBLANK($B75),"",VLOOKUP($B75,ILData!$A$2:$AJ$96,26))</f>
        <v>55300</v>
      </c>
      <c r="G75">
        <f>IF(ISBLANK($B75),"",VLOOKUP($B75,ILData!$A$2:$AJ$96,27))</f>
        <v>62200</v>
      </c>
      <c r="H75">
        <f>IF(ISBLANK($B75),"",VLOOKUP($B75,ILData!$A$2:$AJ$96,28))</f>
        <v>69100</v>
      </c>
      <c r="I75">
        <f>IF(ISBLANK($B75),"",VLOOKUP($B75,ILData!$A$2:$AJ$96,29))</f>
        <v>74650</v>
      </c>
      <c r="J75">
        <f>IF(ISBLANK($B75),"",VLOOKUP($B75,ILData!$A$2:$AJ$96,30))</f>
        <v>80200</v>
      </c>
      <c r="K75">
        <f>IF(ISBLANK($B75),"",VLOOKUP($B75,ILData!$A$2:$AJ$96,31))</f>
        <v>85700</v>
      </c>
      <c r="L75">
        <f>IF(ISBLANK($B75),"",VLOOKUP($B75,ILData!$A$2:$AJ$96,32))</f>
        <v>91250</v>
      </c>
    </row>
    <row r="76" spans="1:12" x14ac:dyDescent="0.25">
      <c r="A76" s="98" t="s">
        <v>727</v>
      </c>
      <c r="B76" t="s">
        <v>38</v>
      </c>
      <c r="C76" s="158">
        <f>INDEX('Ability to Pay'!$C$2:$C$441,MATCH(A76,'Ability to Pay'!$A$2:$A$441,0))</f>
        <v>0.14000000000000001</v>
      </c>
      <c r="D76" s="101">
        <f>INDEX('Unemployment Rates'!$B$2:$B$96,MATCH(B76,'Unemployment Rates'!$A$2:$A$96,0))</f>
        <v>6.6000000000000003E-2</v>
      </c>
      <c r="E76">
        <f>IF(ISBLANK($B76),"",VLOOKUP($B76,ILData!$A$2:$AJ$96,25))</f>
        <v>37400</v>
      </c>
      <c r="F76">
        <f>IF(ISBLANK($B76),"",VLOOKUP($B76,ILData!$A$2:$AJ$96,26))</f>
        <v>42750</v>
      </c>
      <c r="G76">
        <f>IF(ISBLANK($B76),"",VLOOKUP($B76,ILData!$A$2:$AJ$96,27))</f>
        <v>48100</v>
      </c>
      <c r="H76">
        <f>IF(ISBLANK($B76),"",VLOOKUP($B76,ILData!$A$2:$AJ$96,28))</f>
        <v>53400</v>
      </c>
      <c r="I76">
        <f>IF(ISBLANK($B76),"",VLOOKUP($B76,ILData!$A$2:$AJ$96,29))</f>
        <v>57700</v>
      </c>
      <c r="J76">
        <f>IF(ISBLANK($B76),"",VLOOKUP($B76,ILData!$A$2:$AJ$96,30))</f>
        <v>61950</v>
      </c>
      <c r="K76">
        <f>IF(ISBLANK($B76),"",VLOOKUP($B76,ILData!$A$2:$AJ$96,31))</f>
        <v>66250</v>
      </c>
      <c r="L76">
        <f>IF(ISBLANK($B76),"",VLOOKUP($B76,ILData!$A$2:$AJ$96,32))</f>
        <v>70500</v>
      </c>
    </row>
    <row r="77" spans="1:12" x14ac:dyDescent="0.25">
      <c r="A77" s="98" t="s">
        <v>636</v>
      </c>
      <c r="B77" t="s">
        <v>22</v>
      </c>
      <c r="C77" s="158">
        <f>INDEX('Ability to Pay'!$C$2:$C$441,MATCH(A77,'Ability to Pay'!$A$2:$A$441,0))</f>
        <v>0.12</v>
      </c>
      <c r="D77" s="101">
        <f>INDEX('Unemployment Rates'!$B$2:$B$96,MATCH(B77,'Unemployment Rates'!$A$2:$A$96,0))</f>
        <v>7.0000000000000007E-2</v>
      </c>
      <c r="E77">
        <f>IF(ISBLANK($B77),"",VLOOKUP($B77,ILData!$A$2:$AJ$96,25))</f>
        <v>37400</v>
      </c>
      <c r="F77">
        <f>IF(ISBLANK($B77),"",VLOOKUP($B77,ILData!$A$2:$AJ$96,26))</f>
        <v>42750</v>
      </c>
      <c r="G77">
        <f>IF(ISBLANK($B77),"",VLOOKUP($B77,ILData!$A$2:$AJ$96,27))</f>
        <v>48100</v>
      </c>
      <c r="H77">
        <f>IF(ISBLANK($B77),"",VLOOKUP($B77,ILData!$A$2:$AJ$96,28))</f>
        <v>53400</v>
      </c>
      <c r="I77">
        <f>IF(ISBLANK($B77),"",VLOOKUP($B77,ILData!$A$2:$AJ$96,29))</f>
        <v>57700</v>
      </c>
      <c r="J77">
        <f>IF(ISBLANK($B77),"",VLOOKUP($B77,ILData!$A$2:$AJ$96,30))</f>
        <v>61950</v>
      </c>
      <c r="K77">
        <f>IF(ISBLANK($B77),"",VLOOKUP($B77,ILData!$A$2:$AJ$96,31))</f>
        <v>66250</v>
      </c>
      <c r="L77">
        <f>IF(ISBLANK($B77),"",VLOOKUP($B77,ILData!$A$2:$AJ$96,32))</f>
        <v>70500</v>
      </c>
    </row>
    <row r="78" spans="1:12" x14ac:dyDescent="0.25">
      <c r="A78" s="98" t="s">
        <v>639</v>
      </c>
      <c r="B78" t="s">
        <v>23</v>
      </c>
      <c r="C78" s="158">
        <f>INDEX('Ability to Pay'!$C$2:$C$441,MATCH(A78,'Ability to Pay'!$A$2:$A$441,0))</f>
        <v>0.23</v>
      </c>
      <c r="D78" s="101">
        <f>INDEX('Unemployment Rates'!$B$2:$B$96,MATCH(B78,'Unemployment Rates'!$A$2:$A$96,0))</f>
        <v>5.0999999999999997E-2</v>
      </c>
      <c r="E78">
        <f>IF(ISBLANK($B78),"",VLOOKUP($B78,ILData!$A$2:$AJ$96,25))</f>
        <v>40600</v>
      </c>
      <c r="F78">
        <f>IF(ISBLANK($B78),"",VLOOKUP($B78,ILData!$A$2:$AJ$96,26))</f>
        <v>46400</v>
      </c>
      <c r="G78">
        <f>IF(ISBLANK($B78),"",VLOOKUP($B78,ILData!$A$2:$AJ$96,27))</f>
        <v>52200</v>
      </c>
      <c r="H78">
        <f>IF(ISBLANK($B78),"",VLOOKUP($B78,ILData!$A$2:$AJ$96,28))</f>
        <v>58000</v>
      </c>
      <c r="I78">
        <f>IF(ISBLANK($B78),"",VLOOKUP($B78,ILData!$A$2:$AJ$96,29))</f>
        <v>62650</v>
      </c>
      <c r="J78">
        <f>IF(ISBLANK($B78),"",VLOOKUP($B78,ILData!$A$2:$AJ$96,30))</f>
        <v>67300</v>
      </c>
      <c r="K78">
        <f>IF(ISBLANK($B78),"",VLOOKUP($B78,ILData!$A$2:$AJ$96,31))</f>
        <v>71950</v>
      </c>
      <c r="L78">
        <f>IF(ISBLANK($B78),"",VLOOKUP($B78,ILData!$A$2:$AJ$96,32))</f>
        <v>76600</v>
      </c>
    </row>
    <row r="79" spans="1:12" x14ac:dyDescent="0.25">
      <c r="A79" s="98" t="s">
        <v>736</v>
      </c>
      <c r="B79" t="s">
        <v>40</v>
      </c>
      <c r="C79" s="158">
        <f>INDEX('Ability to Pay'!$C$2:$C$441,MATCH(A79,'Ability to Pay'!$A$2:$A$441,0))</f>
        <v>0.26</v>
      </c>
      <c r="D79" s="101">
        <f>INDEX('Unemployment Rates'!$B$2:$B$96,MATCH(B79,'Unemployment Rates'!$A$2:$A$96,0))</f>
        <v>4.8000000000000001E-2</v>
      </c>
      <c r="E79">
        <f>IF(ISBLANK($B79),"",VLOOKUP($B79,ILData!$A$2:$AJ$96,25))</f>
        <v>44600</v>
      </c>
      <c r="F79">
        <f>IF(ISBLANK($B79),"",VLOOKUP($B79,ILData!$A$2:$AJ$96,26))</f>
        <v>51000</v>
      </c>
      <c r="G79">
        <f>IF(ISBLANK($B79),"",VLOOKUP($B79,ILData!$A$2:$AJ$96,27))</f>
        <v>57350</v>
      </c>
      <c r="H79">
        <f>IF(ISBLANK($B79),"",VLOOKUP($B79,ILData!$A$2:$AJ$96,28))</f>
        <v>63700</v>
      </c>
      <c r="I79">
        <f>IF(ISBLANK($B79),"",VLOOKUP($B79,ILData!$A$2:$AJ$96,29))</f>
        <v>68800</v>
      </c>
      <c r="J79">
        <f>IF(ISBLANK($B79),"",VLOOKUP($B79,ILData!$A$2:$AJ$96,30))</f>
        <v>73900</v>
      </c>
      <c r="K79">
        <f>IF(ISBLANK($B79),"",VLOOKUP($B79,ILData!$A$2:$AJ$96,31))</f>
        <v>79000</v>
      </c>
      <c r="L79">
        <f>IF(ISBLANK($B79),"",VLOOKUP($B79,ILData!$A$2:$AJ$96,32))</f>
        <v>84100</v>
      </c>
    </row>
    <row r="80" spans="1:12" x14ac:dyDescent="0.25">
      <c r="A80" s="98" t="s">
        <v>939</v>
      </c>
      <c r="B80" t="s">
        <v>86</v>
      </c>
      <c r="C80" s="158">
        <f>INDEX('Ability to Pay'!$C$2:$C$441,MATCH(A80,'Ability to Pay'!$A$2:$A$441,0))</f>
        <v>0.3</v>
      </c>
      <c r="D80" s="101">
        <f>INDEX('Unemployment Rates'!$B$2:$B$96,MATCH(B80,'Unemployment Rates'!$A$2:$A$96,0))</f>
        <v>6.9000000000000006E-2</v>
      </c>
      <c r="E80">
        <f>IF(ISBLANK($B80),"",VLOOKUP($B80,ILData!$A$2:$AJ$96,25))</f>
        <v>45400</v>
      </c>
      <c r="F80">
        <f>IF(ISBLANK($B80),"",VLOOKUP($B80,ILData!$A$2:$AJ$96,26))</f>
        <v>51850</v>
      </c>
      <c r="G80">
        <f>IF(ISBLANK($B80),"",VLOOKUP($B80,ILData!$A$2:$AJ$96,27))</f>
        <v>58350</v>
      </c>
      <c r="H80">
        <f>IF(ISBLANK($B80),"",VLOOKUP($B80,ILData!$A$2:$AJ$96,28))</f>
        <v>64800</v>
      </c>
      <c r="I80">
        <f>IF(ISBLANK($B80),"",VLOOKUP($B80,ILData!$A$2:$AJ$96,29))</f>
        <v>70000</v>
      </c>
      <c r="J80">
        <f>IF(ISBLANK($B80),"",VLOOKUP($B80,ILData!$A$2:$AJ$96,30))</f>
        <v>75200</v>
      </c>
      <c r="K80">
        <f>IF(ISBLANK($B80),"",VLOOKUP($B80,ILData!$A$2:$AJ$96,31))</f>
        <v>80400</v>
      </c>
      <c r="L80">
        <f>IF(ISBLANK($B80),"",VLOOKUP($B80,ILData!$A$2:$AJ$96,32))</f>
        <v>85550</v>
      </c>
    </row>
    <row r="81" spans="1:12" x14ac:dyDescent="0.25">
      <c r="A81" s="98" t="s">
        <v>992</v>
      </c>
      <c r="B81" t="s">
        <v>98</v>
      </c>
      <c r="C81" s="158">
        <f>INDEX('Ability to Pay'!$C$2:$C$441,MATCH(A81,'Ability to Pay'!$A$2:$A$441,0))</f>
        <v>0.13</v>
      </c>
      <c r="D81" s="101">
        <f>INDEX('Unemployment Rates'!$B$2:$B$96,MATCH(B81,'Unemployment Rates'!$A$2:$A$96,0))</f>
        <v>5.0999999999999997E-2</v>
      </c>
      <c r="E81">
        <f>IF(ISBLANK($B81),"",VLOOKUP($B81,ILData!$A$2:$AJ$96,25))</f>
        <v>37400</v>
      </c>
      <c r="F81">
        <f>IF(ISBLANK($B81),"",VLOOKUP($B81,ILData!$A$2:$AJ$96,26))</f>
        <v>42750</v>
      </c>
      <c r="G81">
        <f>IF(ISBLANK($B81),"",VLOOKUP($B81,ILData!$A$2:$AJ$96,27))</f>
        <v>48100</v>
      </c>
      <c r="H81">
        <f>IF(ISBLANK($B81),"",VLOOKUP($B81,ILData!$A$2:$AJ$96,28))</f>
        <v>53400</v>
      </c>
      <c r="I81">
        <f>IF(ISBLANK($B81),"",VLOOKUP($B81,ILData!$A$2:$AJ$96,29))</f>
        <v>57700</v>
      </c>
      <c r="J81">
        <f>IF(ISBLANK($B81),"",VLOOKUP($B81,ILData!$A$2:$AJ$96,30))</f>
        <v>61950</v>
      </c>
      <c r="K81">
        <f>IF(ISBLANK($B81),"",VLOOKUP($B81,ILData!$A$2:$AJ$96,31))</f>
        <v>66250</v>
      </c>
      <c r="L81">
        <f>IF(ISBLANK($B81),"",VLOOKUP($B81,ILData!$A$2:$AJ$96,32))</f>
        <v>70500</v>
      </c>
    </row>
    <row r="82" spans="1:12" x14ac:dyDescent="0.25">
      <c r="A82" s="98" t="s">
        <v>842</v>
      </c>
      <c r="B82" t="s">
        <v>67</v>
      </c>
      <c r="C82" s="158">
        <f>INDEX('Ability to Pay'!$C$2:$C$441,MATCH(A82,'Ability to Pay'!$A$2:$A$441,0))</f>
        <v>0.24</v>
      </c>
      <c r="D82" s="101">
        <f>INDEX('Unemployment Rates'!$B$2:$B$96,MATCH(B82,'Unemployment Rates'!$A$2:$A$96,0))</f>
        <v>5.1999999999999998E-2</v>
      </c>
      <c r="E82">
        <f>IF(ISBLANK($B82),"",VLOOKUP($B82,ILData!$A$2:$AJ$96,25))</f>
        <v>44000</v>
      </c>
      <c r="F82">
        <f>IF(ISBLANK($B82),"",VLOOKUP($B82,ILData!$A$2:$AJ$96,26))</f>
        <v>50250</v>
      </c>
      <c r="G82">
        <f>IF(ISBLANK($B82),"",VLOOKUP($B82,ILData!$A$2:$AJ$96,27))</f>
        <v>56550</v>
      </c>
      <c r="H82">
        <f>IF(ISBLANK($B82),"",VLOOKUP($B82,ILData!$A$2:$AJ$96,28))</f>
        <v>62800</v>
      </c>
      <c r="I82">
        <f>IF(ISBLANK($B82),"",VLOOKUP($B82,ILData!$A$2:$AJ$96,29))</f>
        <v>67850</v>
      </c>
      <c r="J82">
        <f>IF(ISBLANK($B82),"",VLOOKUP($B82,ILData!$A$2:$AJ$96,30))</f>
        <v>72850</v>
      </c>
      <c r="K82">
        <f>IF(ISBLANK($B82),"",VLOOKUP($B82,ILData!$A$2:$AJ$96,31))</f>
        <v>77900</v>
      </c>
      <c r="L82">
        <f>IF(ISBLANK($B82),"",VLOOKUP($B82,ILData!$A$2:$AJ$96,32))</f>
        <v>82900</v>
      </c>
    </row>
    <row r="83" spans="1:12" x14ac:dyDescent="0.25">
      <c r="A83" s="98" t="s">
        <v>900</v>
      </c>
      <c r="B83" t="s">
        <v>78</v>
      </c>
      <c r="C83" s="158">
        <f>INDEX('Ability to Pay'!$C$2:$C$441,MATCH(A83,'Ability to Pay'!$A$2:$A$441,0))</f>
        <v>0.19</v>
      </c>
      <c r="D83" s="101">
        <f>INDEX('Unemployment Rates'!$B$2:$B$96,MATCH(B83,'Unemployment Rates'!$A$2:$A$96,0))</f>
        <v>4.4999999999999998E-2</v>
      </c>
      <c r="E83">
        <f>IF(ISBLANK($B83),"",VLOOKUP($B83,ILData!$A$2:$AJ$96,25))</f>
        <v>39350</v>
      </c>
      <c r="F83">
        <f>IF(ISBLANK($B83),"",VLOOKUP($B83,ILData!$A$2:$AJ$96,26))</f>
        <v>44950</v>
      </c>
      <c r="G83">
        <f>IF(ISBLANK($B83),"",VLOOKUP($B83,ILData!$A$2:$AJ$96,27))</f>
        <v>50550</v>
      </c>
      <c r="H83">
        <f>IF(ISBLANK($B83),"",VLOOKUP($B83,ILData!$A$2:$AJ$96,28))</f>
        <v>56150</v>
      </c>
      <c r="I83">
        <f>IF(ISBLANK($B83),"",VLOOKUP($B83,ILData!$A$2:$AJ$96,29))</f>
        <v>60650</v>
      </c>
      <c r="J83">
        <f>IF(ISBLANK($B83),"",VLOOKUP($B83,ILData!$A$2:$AJ$96,30))</f>
        <v>65150</v>
      </c>
      <c r="K83">
        <f>IF(ISBLANK($B83),"",VLOOKUP($B83,ILData!$A$2:$AJ$96,31))</f>
        <v>69650</v>
      </c>
      <c r="L83">
        <f>IF(ISBLANK($B83),"",VLOOKUP($B83,ILData!$A$2:$AJ$96,32))</f>
        <v>74150</v>
      </c>
    </row>
    <row r="84" spans="1:12" x14ac:dyDescent="0.25">
      <c r="A84" s="98" t="s">
        <v>913</v>
      </c>
      <c r="B84" t="s">
        <v>81</v>
      </c>
      <c r="C84" s="158">
        <f>INDEX('Ability to Pay'!$C$2:$C$441,MATCH(A84,'Ability to Pay'!$A$2:$A$441,0))</f>
        <v>0.26</v>
      </c>
      <c r="D84" s="101">
        <f>INDEX('Unemployment Rates'!$B$2:$B$96,MATCH(B84,'Unemployment Rates'!$A$2:$A$96,0))</f>
        <v>0.04</v>
      </c>
      <c r="E84">
        <f>IF(ISBLANK($B84),"",VLOOKUP($B84,ILData!$A$2:$AJ$96,25))</f>
        <v>55900</v>
      </c>
      <c r="F84">
        <f>IF(ISBLANK($B84),"",VLOOKUP($B84,ILData!$A$2:$AJ$96,26))</f>
        <v>63900</v>
      </c>
      <c r="G84">
        <f>IF(ISBLANK($B84),"",VLOOKUP($B84,ILData!$A$2:$AJ$96,27))</f>
        <v>71900</v>
      </c>
      <c r="H84">
        <f>IF(ISBLANK($B84),"",VLOOKUP($B84,ILData!$A$2:$AJ$96,28))</f>
        <v>79850</v>
      </c>
      <c r="I84">
        <f>IF(ISBLANK($B84),"",VLOOKUP($B84,ILData!$A$2:$AJ$96,29))</f>
        <v>86250</v>
      </c>
      <c r="J84">
        <f>IF(ISBLANK($B84),"",VLOOKUP($B84,ILData!$A$2:$AJ$96,30))</f>
        <v>92650</v>
      </c>
      <c r="K84">
        <f>IF(ISBLANK($B84),"",VLOOKUP($B84,ILData!$A$2:$AJ$96,31))</f>
        <v>99050</v>
      </c>
      <c r="L84">
        <f>IF(ISBLANK($B84),"",VLOOKUP($B84,ILData!$A$2:$AJ$96,32))</f>
        <v>105450</v>
      </c>
    </row>
    <row r="85" spans="1:12" x14ac:dyDescent="0.25">
      <c r="A85" s="98" t="s">
        <v>895</v>
      </c>
      <c r="B85" t="s">
        <v>77</v>
      </c>
      <c r="C85" s="158">
        <f>INDEX('Ability to Pay'!$C$2:$C$441,MATCH(A85,'Ability to Pay'!$A$2:$A$441,0))</f>
        <v>0.15</v>
      </c>
      <c r="D85" s="101">
        <f>INDEX('Unemployment Rates'!$B$2:$B$96,MATCH(B85,'Unemployment Rates'!$A$2:$A$96,0))</f>
        <v>4.9000000000000002E-2</v>
      </c>
      <c r="E85">
        <f>IF(ISBLANK($B85),"",VLOOKUP($B85,ILData!$A$2:$AJ$96,25))</f>
        <v>38750</v>
      </c>
      <c r="F85">
        <f>IF(ISBLANK($B85),"",VLOOKUP($B85,ILData!$A$2:$AJ$96,26))</f>
        <v>44250</v>
      </c>
      <c r="G85">
        <f>IF(ISBLANK($B85),"",VLOOKUP($B85,ILData!$A$2:$AJ$96,27))</f>
        <v>49800</v>
      </c>
      <c r="H85">
        <f>IF(ISBLANK($B85),"",VLOOKUP($B85,ILData!$A$2:$AJ$96,28))</f>
        <v>55300</v>
      </c>
      <c r="I85">
        <f>IF(ISBLANK($B85),"",VLOOKUP($B85,ILData!$A$2:$AJ$96,29))</f>
        <v>59750</v>
      </c>
      <c r="J85">
        <f>IF(ISBLANK($B85),"",VLOOKUP($B85,ILData!$A$2:$AJ$96,30))</f>
        <v>64150</v>
      </c>
      <c r="K85">
        <f>IF(ISBLANK($B85),"",VLOOKUP($B85,ILData!$A$2:$AJ$96,31))</f>
        <v>68600</v>
      </c>
      <c r="L85">
        <f>IF(ISBLANK($B85),"",VLOOKUP($B85,ILData!$A$2:$AJ$96,32))</f>
        <v>73000</v>
      </c>
    </row>
    <row r="86" spans="1:12" x14ac:dyDescent="0.25">
      <c r="A86" s="98" t="s">
        <v>839</v>
      </c>
      <c r="B86" t="s">
        <v>66</v>
      </c>
      <c r="C86" s="158">
        <f>INDEX('Ability to Pay'!$C$2:$C$441,MATCH(A86,'Ability to Pay'!$A$2:$A$441,0))</f>
        <v>0.23</v>
      </c>
      <c r="D86" s="101">
        <f>INDEX('Unemployment Rates'!$B$2:$B$96,MATCH(B86,'Unemployment Rates'!$A$2:$A$96,0))</f>
        <v>5.6000000000000001E-2</v>
      </c>
      <c r="E86">
        <f>IF(ISBLANK($B86),"",VLOOKUP($B86,ILData!$A$2:$AJ$96,25))</f>
        <v>39200</v>
      </c>
      <c r="F86">
        <f>IF(ISBLANK($B86),"",VLOOKUP($B86,ILData!$A$2:$AJ$96,26))</f>
        <v>44800</v>
      </c>
      <c r="G86">
        <f>IF(ISBLANK($B86),"",VLOOKUP($B86,ILData!$A$2:$AJ$96,27))</f>
        <v>50400</v>
      </c>
      <c r="H86">
        <f>IF(ISBLANK($B86),"",VLOOKUP($B86,ILData!$A$2:$AJ$96,28))</f>
        <v>56000</v>
      </c>
      <c r="I86">
        <f>IF(ISBLANK($B86),"",VLOOKUP($B86,ILData!$A$2:$AJ$96,29))</f>
        <v>60500</v>
      </c>
      <c r="J86">
        <f>IF(ISBLANK($B86),"",VLOOKUP($B86,ILData!$A$2:$AJ$96,30))</f>
        <v>65000</v>
      </c>
      <c r="K86">
        <f>IF(ISBLANK($B86),"",VLOOKUP($B86,ILData!$A$2:$AJ$96,31))</f>
        <v>69450</v>
      </c>
      <c r="L86">
        <f>IF(ISBLANK($B86),"",VLOOKUP($B86,ILData!$A$2:$AJ$96,32))</f>
        <v>73950</v>
      </c>
    </row>
    <row r="87" spans="1:12" x14ac:dyDescent="0.25">
      <c r="A87" s="98" t="s">
        <v>775</v>
      </c>
      <c r="B87" t="s">
        <v>47</v>
      </c>
      <c r="C87" s="158">
        <f>INDEX('Ability to Pay'!$C$2:$C$441,MATCH(A87,'Ability to Pay'!$A$2:$A$441,0))</f>
        <v>0.14000000000000001</v>
      </c>
      <c r="D87" s="101">
        <f>INDEX('Unemployment Rates'!$B$2:$B$96,MATCH(B87,'Unemployment Rates'!$A$2:$A$96,0))</f>
        <v>0.05</v>
      </c>
      <c r="E87">
        <f>IF(ISBLANK($B87),"",VLOOKUP($B87,ILData!$A$2:$AJ$96,25))</f>
        <v>37400</v>
      </c>
      <c r="F87">
        <f>IF(ISBLANK($B87),"",VLOOKUP($B87,ILData!$A$2:$AJ$96,26))</f>
        <v>42750</v>
      </c>
      <c r="G87">
        <f>IF(ISBLANK($B87),"",VLOOKUP($B87,ILData!$A$2:$AJ$96,27))</f>
        <v>48100</v>
      </c>
      <c r="H87">
        <f>IF(ISBLANK($B87),"",VLOOKUP($B87,ILData!$A$2:$AJ$96,28))</f>
        <v>53400</v>
      </c>
      <c r="I87">
        <f>IF(ISBLANK($B87),"",VLOOKUP($B87,ILData!$A$2:$AJ$96,29))</f>
        <v>57700</v>
      </c>
      <c r="J87">
        <f>IF(ISBLANK($B87),"",VLOOKUP($B87,ILData!$A$2:$AJ$96,30))</f>
        <v>61950</v>
      </c>
      <c r="K87">
        <f>IF(ISBLANK($B87),"",VLOOKUP($B87,ILData!$A$2:$AJ$96,31))</f>
        <v>66250</v>
      </c>
      <c r="L87">
        <f>IF(ISBLANK($B87),"",VLOOKUP($B87,ILData!$A$2:$AJ$96,32))</f>
        <v>70500</v>
      </c>
    </row>
    <row r="88" spans="1:12" x14ac:dyDescent="0.25">
      <c r="A88" s="98" t="s">
        <v>966</v>
      </c>
      <c r="B88" t="s">
        <v>91</v>
      </c>
      <c r="C88" s="158">
        <f>INDEX('Ability to Pay'!$C$2:$C$441,MATCH(A88,'Ability to Pay'!$A$2:$A$441,0))</f>
        <v>0.13</v>
      </c>
      <c r="D88" s="101">
        <f>INDEX('Unemployment Rates'!$B$2:$B$96,MATCH(B88,'Unemployment Rates'!$A$2:$A$96,0))</f>
        <v>4.8000000000000001E-2</v>
      </c>
      <c r="E88">
        <f>IF(ISBLANK($B88),"",VLOOKUP($B88,ILData!$A$2:$AJ$96,25))</f>
        <v>45400</v>
      </c>
      <c r="F88">
        <f>IF(ISBLANK($B88),"",VLOOKUP($B88,ILData!$A$2:$AJ$96,26))</f>
        <v>51850</v>
      </c>
      <c r="G88">
        <f>IF(ISBLANK($B88),"",VLOOKUP($B88,ILData!$A$2:$AJ$96,27))</f>
        <v>58350</v>
      </c>
      <c r="H88">
        <f>IF(ISBLANK($B88),"",VLOOKUP($B88,ILData!$A$2:$AJ$96,28))</f>
        <v>64800</v>
      </c>
      <c r="I88">
        <f>IF(ISBLANK($B88),"",VLOOKUP($B88,ILData!$A$2:$AJ$96,29))</f>
        <v>70000</v>
      </c>
      <c r="J88">
        <f>IF(ISBLANK($B88),"",VLOOKUP($B88,ILData!$A$2:$AJ$96,30))</f>
        <v>75200</v>
      </c>
      <c r="K88">
        <f>IF(ISBLANK($B88),"",VLOOKUP($B88,ILData!$A$2:$AJ$96,31))</f>
        <v>80400</v>
      </c>
      <c r="L88">
        <f>IF(ISBLANK($B88),"",VLOOKUP($B88,ILData!$A$2:$AJ$96,32))</f>
        <v>85550</v>
      </c>
    </row>
    <row r="89" spans="1:12" x14ac:dyDescent="0.25">
      <c r="A89" s="98" t="s">
        <v>694</v>
      </c>
      <c r="B89" t="s">
        <v>33</v>
      </c>
      <c r="C89" s="158">
        <f>INDEX('Ability to Pay'!$C$2:$C$441,MATCH(A89,'Ability to Pay'!$A$2:$A$441,0))</f>
        <v>0.13</v>
      </c>
      <c r="D89" s="101">
        <f>INDEX('Unemployment Rates'!$B$2:$B$96,MATCH(B89,'Unemployment Rates'!$A$2:$A$96,0))</f>
        <v>5.0999999999999997E-2</v>
      </c>
      <c r="E89">
        <f>IF(ISBLANK($B89),"",VLOOKUP($B89,ILData!$A$2:$AJ$96,25))</f>
        <v>39450</v>
      </c>
      <c r="F89">
        <f>IF(ISBLANK($B89),"",VLOOKUP($B89,ILData!$A$2:$AJ$96,26))</f>
        <v>45050</v>
      </c>
      <c r="G89">
        <f>IF(ISBLANK($B89),"",VLOOKUP($B89,ILData!$A$2:$AJ$96,27))</f>
        <v>50700</v>
      </c>
      <c r="H89">
        <f>IF(ISBLANK($B89),"",VLOOKUP($B89,ILData!$A$2:$AJ$96,28))</f>
        <v>56300</v>
      </c>
      <c r="I89">
        <f>IF(ISBLANK($B89),"",VLOOKUP($B89,ILData!$A$2:$AJ$96,29))</f>
        <v>60850</v>
      </c>
      <c r="J89">
        <f>IF(ISBLANK($B89),"",VLOOKUP($B89,ILData!$A$2:$AJ$96,30))</f>
        <v>65350</v>
      </c>
      <c r="K89">
        <f>IF(ISBLANK($B89),"",VLOOKUP($B89,ILData!$A$2:$AJ$96,31))</f>
        <v>69850</v>
      </c>
      <c r="L89">
        <f>IF(ISBLANK($B89),"",VLOOKUP($B89,ILData!$A$2:$AJ$96,32))</f>
        <v>74350</v>
      </c>
    </row>
    <row r="90" spans="1:12" x14ac:dyDescent="0.25">
      <c r="A90" s="98" t="s">
        <v>649</v>
      </c>
      <c r="B90" t="s">
        <v>25</v>
      </c>
      <c r="C90" s="158">
        <f>INDEX('Ability to Pay'!$C$2:$C$441,MATCH(A90,'Ability to Pay'!$A$2:$A$441,0))</f>
        <v>0.13</v>
      </c>
      <c r="D90" s="101">
        <f>INDEX('Unemployment Rates'!$B$2:$B$96,MATCH(B90,'Unemployment Rates'!$A$2:$A$96,0))</f>
        <v>5.5E-2</v>
      </c>
      <c r="E90">
        <f>IF(ISBLANK($B90),"",VLOOKUP($B90,ILData!$A$2:$AJ$96,25))</f>
        <v>37400</v>
      </c>
      <c r="F90">
        <f>IF(ISBLANK($B90),"",VLOOKUP($B90,ILData!$A$2:$AJ$96,26))</f>
        <v>42750</v>
      </c>
      <c r="G90">
        <f>IF(ISBLANK($B90),"",VLOOKUP($B90,ILData!$A$2:$AJ$96,27))</f>
        <v>48100</v>
      </c>
      <c r="H90">
        <f>IF(ISBLANK($B90),"",VLOOKUP($B90,ILData!$A$2:$AJ$96,28))</f>
        <v>53400</v>
      </c>
      <c r="I90">
        <f>IF(ISBLANK($B90),"",VLOOKUP($B90,ILData!$A$2:$AJ$96,29))</f>
        <v>57700</v>
      </c>
      <c r="J90">
        <f>IF(ISBLANK($B90),"",VLOOKUP($B90,ILData!$A$2:$AJ$96,30))</f>
        <v>61950</v>
      </c>
      <c r="K90">
        <f>IF(ISBLANK($B90),"",VLOOKUP($B90,ILData!$A$2:$AJ$96,31))</f>
        <v>66250</v>
      </c>
      <c r="L90">
        <f>IF(ISBLANK($B90),"",VLOOKUP($B90,ILData!$A$2:$AJ$96,32))</f>
        <v>70500</v>
      </c>
    </row>
    <row r="91" spans="1:12" x14ac:dyDescent="0.25">
      <c r="A91" s="98" t="s">
        <v>642</v>
      </c>
      <c r="B91" t="s">
        <v>24</v>
      </c>
      <c r="C91" s="158">
        <f>INDEX('Ability to Pay'!$C$2:$C$441,MATCH(A91,'Ability to Pay'!$A$2:$A$441,0))</f>
        <v>0.2</v>
      </c>
      <c r="D91" s="101">
        <f>INDEX('Unemployment Rates'!$B$2:$B$96,MATCH(B91,'Unemployment Rates'!$A$2:$A$96,0))</f>
        <v>4.2000000000000003E-2</v>
      </c>
      <c r="E91">
        <f>IF(ISBLANK($B91),"",VLOOKUP($B91,ILData!$A$2:$AJ$96,25))</f>
        <v>37400</v>
      </c>
      <c r="F91">
        <f>IF(ISBLANK($B91),"",VLOOKUP($B91,ILData!$A$2:$AJ$96,26))</f>
        <v>42750</v>
      </c>
      <c r="G91">
        <f>IF(ISBLANK($B91),"",VLOOKUP($B91,ILData!$A$2:$AJ$96,27))</f>
        <v>48100</v>
      </c>
      <c r="H91">
        <f>IF(ISBLANK($B91),"",VLOOKUP($B91,ILData!$A$2:$AJ$96,28))</f>
        <v>53400</v>
      </c>
      <c r="I91">
        <f>IF(ISBLANK($B91),"",VLOOKUP($B91,ILData!$A$2:$AJ$96,29))</f>
        <v>57700</v>
      </c>
      <c r="J91">
        <f>IF(ISBLANK($B91),"",VLOOKUP($B91,ILData!$A$2:$AJ$96,30))</f>
        <v>61950</v>
      </c>
      <c r="K91">
        <f>IF(ISBLANK($B91),"",VLOOKUP($B91,ILData!$A$2:$AJ$96,31))</f>
        <v>66250</v>
      </c>
      <c r="L91">
        <f>IF(ISBLANK($B91),"",VLOOKUP($B91,ILData!$A$2:$AJ$96,32))</f>
        <v>70500</v>
      </c>
    </row>
    <row r="92" spans="1:12" x14ac:dyDescent="0.25">
      <c r="A92" s="98" t="s">
        <v>914</v>
      </c>
      <c r="B92" t="s">
        <v>81</v>
      </c>
      <c r="C92" s="158">
        <f>INDEX('Ability to Pay'!$C$2:$C$441,MATCH(A92,'Ability to Pay'!$A$2:$A$441,0))</f>
        <v>0.28000000000000003</v>
      </c>
      <c r="D92" s="101">
        <f>INDEX('Unemployment Rates'!$B$2:$B$96,MATCH(B92,'Unemployment Rates'!$A$2:$A$96,0))</f>
        <v>0.04</v>
      </c>
      <c r="E92">
        <f>IF(ISBLANK($B92),"",VLOOKUP($B92,ILData!$A$2:$AJ$96,25))</f>
        <v>55900</v>
      </c>
      <c r="F92">
        <f>IF(ISBLANK($B92),"",VLOOKUP($B92,ILData!$A$2:$AJ$96,26))</f>
        <v>63900</v>
      </c>
      <c r="G92">
        <f>IF(ISBLANK($B92),"",VLOOKUP($B92,ILData!$A$2:$AJ$96,27))</f>
        <v>71900</v>
      </c>
      <c r="H92">
        <f>IF(ISBLANK($B92),"",VLOOKUP($B92,ILData!$A$2:$AJ$96,28))</f>
        <v>79850</v>
      </c>
      <c r="I92">
        <f>IF(ISBLANK($B92),"",VLOOKUP($B92,ILData!$A$2:$AJ$96,29))</f>
        <v>86250</v>
      </c>
      <c r="J92">
        <f>IF(ISBLANK($B92),"",VLOOKUP($B92,ILData!$A$2:$AJ$96,30))</f>
        <v>92650</v>
      </c>
      <c r="K92">
        <f>IF(ISBLANK($B92),"",VLOOKUP($B92,ILData!$A$2:$AJ$96,31))</f>
        <v>99050</v>
      </c>
      <c r="L92">
        <f>IF(ISBLANK($B92),"",VLOOKUP($B92,ILData!$A$2:$AJ$96,32))</f>
        <v>105450</v>
      </c>
    </row>
    <row r="93" spans="1:12" x14ac:dyDescent="0.25">
      <c r="A93" s="98" t="s">
        <v>650</v>
      </c>
      <c r="B93" t="s">
        <v>25</v>
      </c>
      <c r="C93" s="158">
        <f>INDEX('Ability to Pay'!$C$2:$C$441,MATCH(A93,'Ability to Pay'!$A$2:$A$441,0))</f>
        <v>0.11</v>
      </c>
      <c r="D93" s="101">
        <f>INDEX('Unemployment Rates'!$B$2:$B$96,MATCH(B93,'Unemployment Rates'!$A$2:$A$96,0))</f>
        <v>5.5E-2</v>
      </c>
      <c r="E93">
        <f>IF(ISBLANK($B93),"",VLOOKUP($B93,ILData!$A$2:$AJ$96,25))</f>
        <v>37400</v>
      </c>
      <c r="F93">
        <f>IF(ISBLANK($B93),"",VLOOKUP($B93,ILData!$A$2:$AJ$96,26))</f>
        <v>42750</v>
      </c>
      <c r="G93">
        <f>IF(ISBLANK($B93),"",VLOOKUP($B93,ILData!$A$2:$AJ$96,27))</f>
        <v>48100</v>
      </c>
      <c r="H93">
        <f>IF(ISBLANK($B93),"",VLOOKUP($B93,ILData!$A$2:$AJ$96,28))</f>
        <v>53400</v>
      </c>
      <c r="I93">
        <f>IF(ISBLANK($B93),"",VLOOKUP($B93,ILData!$A$2:$AJ$96,29))</f>
        <v>57700</v>
      </c>
      <c r="J93">
        <f>IF(ISBLANK($B93),"",VLOOKUP($B93,ILData!$A$2:$AJ$96,30))</f>
        <v>61950</v>
      </c>
      <c r="K93">
        <f>IF(ISBLANK($B93),"",VLOOKUP($B93,ILData!$A$2:$AJ$96,31))</f>
        <v>66250</v>
      </c>
      <c r="L93">
        <f>IF(ISBLANK($B93),"",VLOOKUP($B93,ILData!$A$2:$AJ$96,32))</f>
        <v>70500</v>
      </c>
    </row>
    <row r="94" spans="1:12" x14ac:dyDescent="0.25">
      <c r="A94" s="98" t="s">
        <v>758</v>
      </c>
      <c r="B94" t="s">
        <v>43</v>
      </c>
      <c r="C94" s="158">
        <f>INDEX('Ability to Pay'!$C$2:$C$441,MATCH(A94,'Ability to Pay'!$A$2:$A$441,0))</f>
        <v>0.14000000000000001</v>
      </c>
      <c r="D94" s="101">
        <f>INDEX('Unemployment Rates'!$B$2:$B$96,MATCH(B94,'Unemployment Rates'!$A$2:$A$96,0))</f>
        <v>5.0999999999999997E-2</v>
      </c>
      <c r="E94">
        <f>IF(ISBLANK($B94),"",VLOOKUP($B94,ILData!$A$2:$AJ$96,25))</f>
        <v>37400</v>
      </c>
      <c r="F94">
        <f>IF(ISBLANK($B94),"",VLOOKUP($B94,ILData!$A$2:$AJ$96,26))</f>
        <v>42750</v>
      </c>
      <c r="G94">
        <f>IF(ISBLANK($B94),"",VLOOKUP($B94,ILData!$A$2:$AJ$96,27))</f>
        <v>48100</v>
      </c>
      <c r="H94">
        <f>IF(ISBLANK($B94),"",VLOOKUP($B94,ILData!$A$2:$AJ$96,28))</f>
        <v>53400</v>
      </c>
      <c r="I94">
        <f>IF(ISBLANK($B94),"",VLOOKUP($B94,ILData!$A$2:$AJ$96,29))</f>
        <v>57700</v>
      </c>
      <c r="J94">
        <f>IF(ISBLANK($B94),"",VLOOKUP($B94,ILData!$A$2:$AJ$96,30))</f>
        <v>61950</v>
      </c>
      <c r="K94">
        <f>IF(ISBLANK($B94),"",VLOOKUP($B94,ILData!$A$2:$AJ$96,31))</f>
        <v>66250</v>
      </c>
      <c r="L94">
        <f>IF(ISBLANK($B94),"",VLOOKUP($B94,ILData!$A$2:$AJ$96,32))</f>
        <v>70500</v>
      </c>
    </row>
    <row r="95" spans="1:12" x14ac:dyDescent="0.25">
      <c r="A95" s="98" t="s">
        <v>949</v>
      </c>
      <c r="B95" t="s">
        <v>88</v>
      </c>
      <c r="C95" s="158">
        <f>INDEX('Ability to Pay'!$C$2:$C$441,MATCH(A95,'Ability to Pay'!$A$2:$A$441,0))</f>
        <v>0.14000000000000001</v>
      </c>
      <c r="D95" s="101">
        <f>INDEX('Unemployment Rates'!$B$2:$B$96,MATCH(B95,'Unemployment Rates'!$A$2:$A$96,0))</f>
        <v>4.8000000000000001E-2</v>
      </c>
      <c r="E95">
        <f>IF(ISBLANK($B95),"",VLOOKUP($B95,ILData!$A$2:$AJ$96,25))</f>
        <v>38300</v>
      </c>
      <c r="F95">
        <f>IF(ISBLANK($B95),"",VLOOKUP($B95,ILData!$A$2:$AJ$96,26))</f>
        <v>43800</v>
      </c>
      <c r="G95">
        <f>IF(ISBLANK($B95),"",VLOOKUP($B95,ILData!$A$2:$AJ$96,27))</f>
        <v>49250</v>
      </c>
      <c r="H95">
        <f>IF(ISBLANK($B95),"",VLOOKUP($B95,ILData!$A$2:$AJ$96,28))</f>
        <v>54700</v>
      </c>
      <c r="I95">
        <f>IF(ISBLANK($B95),"",VLOOKUP($B95,ILData!$A$2:$AJ$96,29))</f>
        <v>59100</v>
      </c>
      <c r="J95">
        <f>IF(ISBLANK($B95),"",VLOOKUP($B95,ILData!$A$2:$AJ$96,30))</f>
        <v>63500</v>
      </c>
      <c r="K95">
        <f>IF(ISBLANK($B95),"",VLOOKUP($B95,ILData!$A$2:$AJ$96,31))</f>
        <v>67850</v>
      </c>
      <c r="L95">
        <f>IF(ISBLANK($B95),"",VLOOKUP($B95,ILData!$A$2:$AJ$96,32))</f>
        <v>72250</v>
      </c>
    </row>
    <row r="96" spans="1:12" x14ac:dyDescent="0.25">
      <c r="A96" s="98" t="s">
        <v>648</v>
      </c>
      <c r="B96" t="s">
        <v>25</v>
      </c>
      <c r="C96" s="158">
        <f>INDEX('Ability to Pay'!$C$2:$C$441,MATCH(A96,'Ability to Pay'!$A$2:$A$441,0))</f>
        <v>0.21</v>
      </c>
      <c r="D96" s="101">
        <f>INDEX('Unemployment Rates'!$B$2:$B$96,MATCH(B96,'Unemployment Rates'!$A$2:$A$96,0))</f>
        <v>5.5E-2</v>
      </c>
      <c r="E96">
        <f>IF(ISBLANK($B96),"",VLOOKUP($B96,ILData!$A$2:$AJ$96,25))</f>
        <v>37400</v>
      </c>
      <c r="F96">
        <f>IF(ISBLANK($B96),"",VLOOKUP($B96,ILData!$A$2:$AJ$96,26))</f>
        <v>42750</v>
      </c>
      <c r="G96">
        <f>IF(ISBLANK($B96),"",VLOOKUP($B96,ILData!$A$2:$AJ$96,27))</f>
        <v>48100</v>
      </c>
      <c r="H96">
        <f>IF(ISBLANK($B96),"",VLOOKUP($B96,ILData!$A$2:$AJ$96,28))</f>
        <v>53400</v>
      </c>
      <c r="I96">
        <f>IF(ISBLANK($B96),"",VLOOKUP($B96,ILData!$A$2:$AJ$96,29))</f>
        <v>57700</v>
      </c>
      <c r="J96">
        <f>IF(ISBLANK($B96),"",VLOOKUP($B96,ILData!$A$2:$AJ$96,30))</f>
        <v>61950</v>
      </c>
      <c r="K96">
        <f>IF(ISBLANK($B96),"",VLOOKUP($B96,ILData!$A$2:$AJ$96,31))</f>
        <v>66250</v>
      </c>
      <c r="L96">
        <f>IF(ISBLANK($B96),"",VLOOKUP($B96,ILData!$A$2:$AJ$96,32))</f>
        <v>70500</v>
      </c>
    </row>
    <row r="97" spans="1:12" x14ac:dyDescent="0.25">
      <c r="A97" s="98" t="s">
        <v>630</v>
      </c>
      <c r="B97" t="s">
        <v>20</v>
      </c>
      <c r="C97" s="158">
        <f>INDEX('Ability to Pay'!$C$2:$C$441,MATCH(A97,'Ability to Pay'!$A$2:$A$441,0))</f>
        <v>0.17</v>
      </c>
      <c r="D97" s="101">
        <f>INDEX('Unemployment Rates'!$B$2:$B$96,MATCH(B97,'Unemployment Rates'!$A$2:$A$96,0))</f>
        <v>5.0999999999999997E-2</v>
      </c>
      <c r="E97">
        <f>IF(ISBLANK($B97),"",VLOOKUP($B97,ILData!$A$2:$AJ$96,25))</f>
        <v>37400</v>
      </c>
      <c r="F97">
        <f>IF(ISBLANK($B97),"",VLOOKUP($B97,ILData!$A$2:$AJ$96,26))</f>
        <v>42750</v>
      </c>
      <c r="G97">
        <f>IF(ISBLANK($B97),"",VLOOKUP($B97,ILData!$A$2:$AJ$96,27))</f>
        <v>48100</v>
      </c>
      <c r="H97">
        <f>IF(ISBLANK($B97),"",VLOOKUP($B97,ILData!$A$2:$AJ$96,28))</f>
        <v>53400</v>
      </c>
      <c r="I97">
        <f>IF(ISBLANK($B97),"",VLOOKUP($B97,ILData!$A$2:$AJ$96,29))</f>
        <v>57700</v>
      </c>
      <c r="J97">
        <f>IF(ISBLANK($B97),"",VLOOKUP($B97,ILData!$A$2:$AJ$96,30))</f>
        <v>61950</v>
      </c>
      <c r="K97">
        <f>IF(ISBLANK($B97),"",VLOOKUP($B97,ILData!$A$2:$AJ$96,31))</f>
        <v>66250</v>
      </c>
      <c r="L97">
        <f>IF(ISBLANK($B97),"",VLOOKUP($B97,ILData!$A$2:$AJ$96,32))</f>
        <v>70500</v>
      </c>
    </row>
    <row r="98" spans="1:12" x14ac:dyDescent="0.25">
      <c r="A98" s="98" t="s">
        <v>792</v>
      </c>
      <c r="B98" t="s">
        <v>52</v>
      </c>
      <c r="C98" s="158">
        <f>INDEX('Ability to Pay'!$C$2:$C$441,MATCH(A98,'Ability to Pay'!$A$2:$A$441,0))</f>
        <v>0.25</v>
      </c>
      <c r="D98" s="101">
        <f>INDEX('Unemployment Rates'!$B$2:$B$96,MATCH(B98,'Unemployment Rates'!$A$2:$A$96,0))</f>
        <v>5.0999999999999997E-2</v>
      </c>
      <c r="E98">
        <f>IF(ISBLANK($B98),"",VLOOKUP($B98,ILData!$A$2:$AJ$96,25))</f>
        <v>38550</v>
      </c>
      <c r="F98">
        <f>IF(ISBLANK($B98),"",VLOOKUP($B98,ILData!$A$2:$AJ$96,26))</f>
        <v>44050</v>
      </c>
      <c r="G98">
        <f>IF(ISBLANK($B98),"",VLOOKUP($B98,ILData!$A$2:$AJ$96,27))</f>
        <v>49550</v>
      </c>
      <c r="H98">
        <f>IF(ISBLANK($B98),"",VLOOKUP($B98,ILData!$A$2:$AJ$96,28))</f>
        <v>55050</v>
      </c>
      <c r="I98">
        <f>IF(ISBLANK($B98),"",VLOOKUP($B98,ILData!$A$2:$AJ$96,29))</f>
        <v>59500</v>
      </c>
      <c r="J98">
        <f>IF(ISBLANK($B98),"",VLOOKUP($B98,ILData!$A$2:$AJ$96,30))</f>
        <v>63900</v>
      </c>
      <c r="K98">
        <f>IF(ISBLANK($B98),"",VLOOKUP($B98,ILData!$A$2:$AJ$96,31))</f>
        <v>68300</v>
      </c>
      <c r="L98">
        <f>IF(ISBLANK($B98),"",VLOOKUP($B98,ILData!$A$2:$AJ$96,32))</f>
        <v>72700</v>
      </c>
    </row>
    <row r="99" spans="1:12" x14ac:dyDescent="0.25">
      <c r="A99" s="98" t="s">
        <v>652</v>
      </c>
      <c r="B99" t="s">
        <v>26</v>
      </c>
      <c r="C99" s="158">
        <f>INDEX('Ability to Pay'!$C$2:$C$441,MATCH(A99,'Ability to Pay'!$A$2:$A$441,0))</f>
        <v>0.27</v>
      </c>
      <c r="D99" s="101">
        <f>INDEX('Unemployment Rates'!$B$2:$B$96,MATCH(B99,'Unemployment Rates'!$A$2:$A$96,0))</f>
        <v>0.05</v>
      </c>
      <c r="E99">
        <f>IF(ISBLANK($B99),"",VLOOKUP($B99,ILData!$A$2:$AJ$96,25))</f>
        <v>55900</v>
      </c>
      <c r="F99">
        <f>IF(ISBLANK($B99),"",VLOOKUP($B99,ILData!$A$2:$AJ$96,26))</f>
        <v>63900</v>
      </c>
      <c r="G99">
        <f>IF(ISBLANK($B99),"",VLOOKUP($B99,ILData!$A$2:$AJ$96,27))</f>
        <v>71900</v>
      </c>
      <c r="H99">
        <f>IF(ISBLANK($B99),"",VLOOKUP($B99,ILData!$A$2:$AJ$96,28))</f>
        <v>79850</v>
      </c>
      <c r="I99">
        <f>IF(ISBLANK($B99),"",VLOOKUP($B99,ILData!$A$2:$AJ$96,29))</f>
        <v>86250</v>
      </c>
      <c r="J99">
        <f>IF(ISBLANK($B99),"",VLOOKUP($B99,ILData!$A$2:$AJ$96,30))</f>
        <v>92650</v>
      </c>
      <c r="K99">
        <f>IF(ISBLANK($B99),"",VLOOKUP($B99,ILData!$A$2:$AJ$96,31))</f>
        <v>99050</v>
      </c>
      <c r="L99">
        <f>IF(ISBLANK($B99),"",VLOOKUP($B99,ILData!$A$2:$AJ$96,32))</f>
        <v>105450</v>
      </c>
    </row>
    <row r="100" spans="1:12" x14ac:dyDescent="0.25">
      <c r="A100" s="98" t="s">
        <v>903</v>
      </c>
      <c r="B100" t="s">
        <v>79</v>
      </c>
      <c r="C100" s="158">
        <f>INDEX('Ability to Pay'!$C$2:$C$441,MATCH(A100,'Ability to Pay'!$A$2:$A$441,0))</f>
        <v>0.11</v>
      </c>
      <c r="D100" s="101">
        <f>INDEX('Unemployment Rates'!$B$2:$B$96,MATCH(B100,'Unemployment Rates'!$A$2:$A$96,0))</f>
        <v>6.2E-2</v>
      </c>
      <c r="E100">
        <f>IF(ISBLANK($B100),"",VLOOKUP($B100,ILData!$A$2:$AJ$96,25))</f>
        <v>37400</v>
      </c>
      <c r="F100">
        <f>IF(ISBLANK($B100),"",VLOOKUP($B100,ILData!$A$2:$AJ$96,26))</f>
        <v>42750</v>
      </c>
      <c r="G100">
        <f>IF(ISBLANK($B100),"",VLOOKUP($B100,ILData!$A$2:$AJ$96,27))</f>
        <v>48100</v>
      </c>
      <c r="H100">
        <f>IF(ISBLANK($B100),"",VLOOKUP($B100,ILData!$A$2:$AJ$96,28))</f>
        <v>53400</v>
      </c>
      <c r="I100">
        <f>IF(ISBLANK($B100),"",VLOOKUP($B100,ILData!$A$2:$AJ$96,29))</f>
        <v>57700</v>
      </c>
      <c r="J100">
        <f>IF(ISBLANK($B100),"",VLOOKUP($B100,ILData!$A$2:$AJ$96,30))</f>
        <v>61950</v>
      </c>
      <c r="K100">
        <f>IF(ISBLANK($B100),"",VLOOKUP($B100,ILData!$A$2:$AJ$96,31))</f>
        <v>66250</v>
      </c>
      <c r="L100">
        <f>IF(ISBLANK($B100),"",VLOOKUP($B100,ILData!$A$2:$AJ$96,32))</f>
        <v>70500</v>
      </c>
    </row>
    <row r="101" spans="1:12" x14ac:dyDescent="0.25">
      <c r="A101" s="98" t="s">
        <v>863</v>
      </c>
      <c r="B101" t="s">
        <v>68</v>
      </c>
      <c r="C101" s="158">
        <f>INDEX('Ability to Pay'!$C$2:$C$441,MATCH(A101,'Ability to Pay'!$A$2:$A$441,0))</f>
        <v>0.1</v>
      </c>
      <c r="D101" s="101">
        <f>INDEX('Unemployment Rates'!$B$2:$B$96,MATCH(B101,'Unemployment Rates'!$A$2:$A$96,0))</f>
        <v>0.06</v>
      </c>
      <c r="E101">
        <f>IF(ISBLANK($B101),"",VLOOKUP($B101,ILData!$A$2:$AJ$96,25))</f>
        <v>37400</v>
      </c>
      <c r="F101">
        <f>IF(ISBLANK($B101),"",VLOOKUP($B101,ILData!$A$2:$AJ$96,26))</f>
        <v>42750</v>
      </c>
      <c r="G101">
        <f>IF(ISBLANK($B101),"",VLOOKUP($B101,ILData!$A$2:$AJ$96,27))</f>
        <v>48100</v>
      </c>
      <c r="H101">
        <f>IF(ISBLANK($B101),"",VLOOKUP($B101,ILData!$A$2:$AJ$96,28))</f>
        <v>53400</v>
      </c>
      <c r="I101">
        <f>IF(ISBLANK($B101),"",VLOOKUP($B101,ILData!$A$2:$AJ$96,29))</f>
        <v>57700</v>
      </c>
      <c r="J101">
        <f>IF(ISBLANK($B101),"",VLOOKUP($B101,ILData!$A$2:$AJ$96,30))</f>
        <v>61950</v>
      </c>
      <c r="K101">
        <f>IF(ISBLANK($B101),"",VLOOKUP($B101,ILData!$A$2:$AJ$96,31))</f>
        <v>66250</v>
      </c>
      <c r="L101">
        <f>IF(ISBLANK($B101),"",VLOOKUP($B101,ILData!$A$2:$AJ$96,32))</f>
        <v>70500</v>
      </c>
    </row>
    <row r="102" spans="1:12" x14ac:dyDescent="0.25">
      <c r="A102" s="98" t="s">
        <v>659</v>
      </c>
      <c r="B102" t="s">
        <v>27</v>
      </c>
      <c r="C102" s="158">
        <f>INDEX('Ability to Pay'!$C$2:$C$441,MATCH(A102,'Ability to Pay'!$A$2:$A$441,0))</f>
        <v>0.15</v>
      </c>
      <c r="D102" s="101">
        <f>INDEX('Unemployment Rates'!$B$2:$B$96,MATCH(B102,'Unemployment Rates'!$A$2:$A$96,0))</f>
        <v>6.3E-2</v>
      </c>
      <c r="E102">
        <f>IF(ISBLANK($B102),"",VLOOKUP($B102,ILData!$A$2:$AJ$96,25))</f>
        <v>37400</v>
      </c>
      <c r="F102">
        <f>IF(ISBLANK($B102),"",VLOOKUP($B102,ILData!$A$2:$AJ$96,26))</f>
        <v>42750</v>
      </c>
      <c r="G102">
        <f>IF(ISBLANK($B102),"",VLOOKUP($B102,ILData!$A$2:$AJ$96,27))</f>
        <v>48100</v>
      </c>
      <c r="H102">
        <f>IF(ISBLANK($B102),"",VLOOKUP($B102,ILData!$A$2:$AJ$96,28))</f>
        <v>53400</v>
      </c>
      <c r="I102">
        <f>IF(ISBLANK($B102),"",VLOOKUP($B102,ILData!$A$2:$AJ$96,29))</f>
        <v>57700</v>
      </c>
      <c r="J102">
        <f>IF(ISBLANK($B102),"",VLOOKUP($B102,ILData!$A$2:$AJ$96,30))</f>
        <v>61950</v>
      </c>
      <c r="K102">
        <f>IF(ISBLANK($B102),"",VLOOKUP($B102,ILData!$A$2:$AJ$96,31))</f>
        <v>66250</v>
      </c>
      <c r="L102">
        <f>IF(ISBLANK($B102),"",VLOOKUP($B102,ILData!$A$2:$AJ$96,32))</f>
        <v>70500</v>
      </c>
    </row>
    <row r="103" spans="1:12" x14ac:dyDescent="0.25">
      <c r="A103" s="98" t="s">
        <v>660</v>
      </c>
      <c r="B103" t="s">
        <v>27</v>
      </c>
      <c r="C103" s="158">
        <f>INDEX('Ability to Pay'!$C$2:$C$441,MATCH(A103,'Ability to Pay'!$A$2:$A$441,0))</f>
        <v>0.11</v>
      </c>
      <c r="D103" s="101">
        <f>INDEX('Unemployment Rates'!$B$2:$B$96,MATCH(B103,'Unemployment Rates'!$A$2:$A$96,0))</f>
        <v>6.3E-2</v>
      </c>
      <c r="E103">
        <f>IF(ISBLANK($B103),"",VLOOKUP($B103,ILData!$A$2:$AJ$96,25))</f>
        <v>37400</v>
      </c>
      <c r="F103">
        <f>IF(ISBLANK($B103),"",VLOOKUP($B103,ILData!$A$2:$AJ$96,26))</f>
        <v>42750</v>
      </c>
      <c r="G103">
        <f>IF(ISBLANK($B103),"",VLOOKUP($B103,ILData!$A$2:$AJ$96,27))</f>
        <v>48100</v>
      </c>
      <c r="H103">
        <f>IF(ISBLANK($B103),"",VLOOKUP($B103,ILData!$A$2:$AJ$96,28))</f>
        <v>53400</v>
      </c>
      <c r="I103">
        <f>IF(ISBLANK($B103),"",VLOOKUP($B103,ILData!$A$2:$AJ$96,29))</f>
        <v>57700</v>
      </c>
      <c r="J103">
        <f>IF(ISBLANK($B103),"",VLOOKUP($B103,ILData!$A$2:$AJ$96,30))</f>
        <v>61950</v>
      </c>
      <c r="K103">
        <f>IF(ISBLANK($B103),"",VLOOKUP($B103,ILData!$A$2:$AJ$96,31))</f>
        <v>66250</v>
      </c>
      <c r="L103">
        <f>IF(ISBLANK($B103),"",VLOOKUP($B103,ILData!$A$2:$AJ$96,32))</f>
        <v>70500</v>
      </c>
    </row>
    <row r="104" spans="1:12" x14ac:dyDescent="0.25">
      <c r="A104" s="98" t="s">
        <v>693</v>
      </c>
      <c r="B104" t="s">
        <v>33</v>
      </c>
      <c r="C104" s="158">
        <f>INDEX('Ability to Pay'!$C$2:$C$441,MATCH(A104,'Ability to Pay'!$A$2:$A$441,0))</f>
        <v>0.18</v>
      </c>
      <c r="D104" s="101">
        <f>INDEX('Unemployment Rates'!$B$2:$B$96,MATCH(B104,'Unemployment Rates'!$A$2:$A$96,0))</f>
        <v>5.0999999999999997E-2</v>
      </c>
      <c r="E104">
        <f>IF(ISBLANK($B104),"",VLOOKUP($B104,ILData!$A$2:$AJ$96,25))</f>
        <v>39450</v>
      </c>
      <c r="F104">
        <f>IF(ISBLANK($B104),"",VLOOKUP($B104,ILData!$A$2:$AJ$96,26))</f>
        <v>45050</v>
      </c>
      <c r="G104">
        <f>IF(ISBLANK($B104),"",VLOOKUP($B104,ILData!$A$2:$AJ$96,27))</f>
        <v>50700</v>
      </c>
      <c r="H104">
        <f>IF(ISBLANK($B104),"",VLOOKUP($B104,ILData!$A$2:$AJ$96,28))</f>
        <v>56300</v>
      </c>
      <c r="I104">
        <f>IF(ISBLANK($B104),"",VLOOKUP($B104,ILData!$A$2:$AJ$96,29))</f>
        <v>60850</v>
      </c>
      <c r="J104">
        <f>IF(ISBLANK($B104),"",VLOOKUP($B104,ILData!$A$2:$AJ$96,30))</f>
        <v>65350</v>
      </c>
      <c r="K104">
        <f>IF(ISBLANK($B104),"",VLOOKUP($B104,ILData!$A$2:$AJ$96,31))</f>
        <v>69850</v>
      </c>
      <c r="L104">
        <f>IF(ISBLANK($B104),"",VLOOKUP($B104,ILData!$A$2:$AJ$96,32))</f>
        <v>74350</v>
      </c>
    </row>
    <row r="105" spans="1:12" x14ac:dyDescent="0.25">
      <c r="A105" s="98" t="s">
        <v>663</v>
      </c>
      <c r="B105" t="s">
        <v>28</v>
      </c>
      <c r="C105" s="158">
        <f>INDEX('Ability to Pay'!$C$2:$C$441,MATCH(A105,'Ability to Pay'!$A$2:$A$441,0))</f>
        <v>0.2</v>
      </c>
      <c r="D105" s="101">
        <f>INDEX('Unemployment Rates'!$B$2:$B$96,MATCH(B105,'Unemployment Rates'!$A$2:$A$96,0))</f>
        <v>5.7000000000000002E-2</v>
      </c>
      <c r="E105">
        <f>IF(ISBLANK($B105),"",VLOOKUP($B105,ILData!$A$2:$AJ$96,25))</f>
        <v>37400</v>
      </c>
      <c r="F105">
        <f>IF(ISBLANK($B105),"",VLOOKUP($B105,ILData!$A$2:$AJ$96,26))</f>
        <v>42750</v>
      </c>
      <c r="G105">
        <f>IF(ISBLANK($B105),"",VLOOKUP($B105,ILData!$A$2:$AJ$96,27))</f>
        <v>48100</v>
      </c>
      <c r="H105">
        <f>IF(ISBLANK($B105),"",VLOOKUP($B105,ILData!$A$2:$AJ$96,28))</f>
        <v>53400</v>
      </c>
      <c r="I105">
        <f>IF(ISBLANK($B105),"",VLOOKUP($B105,ILData!$A$2:$AJ$96,29))</f>
        <v>57700</v>
      </c>
      <c r="J105">
        <f>IF(ISBLANK($B105),"",VLOOKUP($B105,ILData!$A$2:$AJ$96,30))</f>
        <v>61950</v>
      </c>
      <c r="K105">
        <f>IF(ISBLANK($B105),"",VLOOKUP($B105,ILData!$A$2:$AJ$96,31))</f>
        <v>66250</v>
      </c>
      <c r="L105">
        <f>IF(ISBLANK($B105),"",VLOOKUP($B105,ILData!$A$2:$AJ$96,32))</f>
        <v>70500</v>
      </c>
    </row>
    <row r="106" spans="1:12" x14ac:dyDescent="0.25">
      <c r="A106" s="98" t="s">
        <v>671</v>
      </c>
      <c r="B106" t="s">
        <v>29</v>
      </c>
      <c r="C106" s="158">
        <f>INDEX('Ability to Pay'!$C$2:$C$441,MATCH(A106,'Ability to Pay'!$A$2:$A$441,0))</f>
        <v>0.25</v>
      </c>
      <c r="D106" s="101">
        <f>INDEX('Unemployment Rates'!$B$2:$B$96,MATCH(B106,'Unemployment Rates'!$A$2:$A$96,0))</f>
        <v>4.1000000000000002E-2</v>
      </c>
      <c r="E106">
        <f>IF(ISBLANK($B106),"",VLOOKUP($B106,ILData!$A$2:$AJ$96,25))</f>
        <v>55900</v>
      </c>
      <c r="F106">
        <f>IF(ISBLANK($B106),"",VLOOKUP($B106,ILData!$A$2:$AJ$96,26))</f>
        <v>63900</v>
      </c>
      <c r="G106">
        <f>IF(ISBLANK($B106),"",VLOOKUP($B106,ILData!$A$2:$AJ$96,27))</f>
        <v>71900</v>
      </c>
      <c r="H106">
        <f>IF(ISBLANK($B106),"",VLOOKUP($B106,ILData!$A$2:$AJ$96,28))</f>
        <v>79850</v>
      </c>
      <c r="I106">
        <f>IF(ISBLANK($B106),"",VLOOKUP($B106,ILData!$A$2:$AJ$96,29))</f>
        <v>86250</v>
      </c>
      <c r="J106">
        <f>IF(ISBLANK($B106),"",VLOOKUP($B106,ILData!$A$2:$AJ$96,30))</f>
        <v>92650</v>
      </c>
      <c r="K106">
        <f>IF(ISBLANK($B106),"",VLOOKUP($B106,ILData!$A$2:$AJ$96,31))</f>
        <v>99050</v>
      </c>
      <c r="L106">
        <f>IF(ISBLANK($B106),"",VLOOKUP($B106,ILData!$A$2:$AJ$96,32))</f>
        <v>105450</v>
      </c>
    </row>
    <row r="107" spans="1:12" x14ac:dyDescent="0.25">
      <c r="A107" s="98" t="s">
        <v>668</v>
      </c>
      <c r="B107" t="s">
        <v>29</v>
      </c>
      <c r="C107" s="158">
        <f>INDEX('Ability to Pay'!$C$2:$C$441,MATCH(A107,'Ability to Pay'!$A$2:$A$441,0))</f>
        <v>0.26</v>
      </c>
      <c r="D107" s="101">
        <f>INDEX('Unemployment Rates'!$B$2:$B$96,MATCH(B107,'Unemployment Rates'!$A$2:$A$96,0))</f>
        <v>4.1000000000000002E-2</v>
      </c>
      <c r="E107">
        <f>IF(ISBLANK($B107),"",VLOOKUP($B107,ILData!$A$2:$AJ$96,25))</f>
        <v>55900</v>
      </c>
      <c r="F107">
        <f>IF(ISBLANK($B107),"",VLOOKUP($B107,ILData!$A$2:$AJ$96,26))</f>
        <v>63900</v>
      </c>
      <c r="G107">
        <f>IF(ISBLANK($B107),"",VLOOKUP($B107,ILData!$A$2:$AJ$96,27))</f>
        <v>71900</v>
      </c>
      <c r="H107">
        <f>IF(ISBLANK($B107),"",VLOOKUP($B107,ILData!$A$2:$AJ$96,28))</f>
        <v>79850</v>
      </c>
      <c r="I107">
        <f>IF(ISBLANK($B107),"",VLOOKUP($B107,ILData!$A$2:$AJ$96,29))</f>
        <v>86250</v>
      </c>
      <c r="J107">
        <f>IF(ISBLANK($B107),"",VLOOKUP($B107,ILData!$A$2:$AJ$96,30))</f>
        <v>92650</v>
      </c>
      <c r="K107">
        <f>IF(ISBLANK($B107),"",VLOOKUP($B107,ILData!$A$2:$AJ$96,31))</f>
        <v>99050</v>
      </c>
      <c r="L107">
        <f>IF(ISBLANK($B107),"",VLOOKUP($B107,ILData!$A$2:$AJ$96,32))</f>
        <v>105450</v>
      </c>
    </row>
    <row r="108" spans="1:12" x14ac:dyDescent="0.25">
      <c r="A108" s="98" t="s">
        <v>950</v>
      </c>
      <c r="B108" t="s">
        <v>88</v>
      </c>
      <c r="C108" s="158">
        <f>INDEX('Ability to Pay'!$C$2:$C$441,MATCH(A108,'Ability to Pay'!$A$2:$A$441,0))</f>
        <v>0.18</v>
      </c>
      <c r="D108" s="101">
        <f>INDEX('Unemployment Rates'!$B$2:$B$96,MATCH(B108,'Unemployment Rates'!$A$2:$A$96,0))</f>
        <v>4.8000000000000001E-2</v>
      </c>
      <c r="E108">
        <f>IF(ISBLANK($B108),"",VLOOKUP($B108,ILData!$A$2:$AJ$96,25))</f>
        <v>38300</v>
      </c>
      <c r="F108">
        <f>IF(ISBLANK($B108),"",VLOOKUP($B108,ILData!$A$2:$AJ$96,26))</f>
        <v>43800</v>
      </c>
      <c r="G108">
        <f>IF(ISBLANK($B108),"",VLOOKUP($B108,ILData!$A$2:$AJ$96,27))</f>
        <v>49250</v>
      </c>
      <c r="H108">
        <f>IF(ISBLANK($B108),"",VLOOKUP($B108,ILData!$A$2:$AJ$96,28))</f>
        <v>54700</v>
      </c>
      <c r="I108">
        <f>IF(ISBLANK($B108),"",VLOOKUP($B108,ILData!$A$2:$AJ$96,29))</f>
        <v>59100</v>
      </c>
      <c r="J108">
        <f>IF(ISBLANK($B108),"",VLOOKUP($B108,ILData!$A$2:$AJ$96,30))</f>
        <v>63500</v>
      </c>
      <c r="K108">
        <f>IF(ISBLANK($B108),"",VLOOKUP($B108,ILData!$A$2:$AJ$96,31))</f>
        <v>67850</v>
      </c>
      <c r="L108">
        <f>IF(ISBLANK($B108),"",VLOOKUP($B108,ILData!$A$2:$AJ$96,32))</f>
        <v>72250</v>
      </c>
    </row>
    <row r="109" spans="1:12" x14ac:dyDescent="0.25">
      <c r="A109" s="98" t="s">
        <v>665</v>
      </c>
      <c r="B109" t="s">
        <v>28</v>
      </c>
      <c r="C109" s="158">
        <f>INDEX('Ability to Pay'!$C$2:$C$441,MATCH(A109,'Ability to Pay'!$A$2:$A$441,0))</f>
        <v>0.2</v>
      </c>
      <c r="D109" s="101">
        <f>INDEX('Unemployment Rates'!$B$2:$B$96,MATCH(B109,'Unemployment Rates'!$A$2:$A$96,0))</f>
        <v>5.7000000000000002E-2</v>
      </c>
      <c r="E109">
        <f>IF(ISBLANK($B109),"",VLOOKUP($B109,ILData!$A$2:$AJ$96,25))</f>
        <v>37400</v>
      </c>
      <c r="F109">
        <f>IF(ISBLANK($B109),"",VLOOKUP($B109,ILData!$A$2:$AJ$96,26))</f>
        <v>42750</v>
      </c>
      <c r="G109">
        <f>IF(ISBLANK($B109),"",VLOOKUP($B109,ILData!$A$2:$AJ$96,27))</f>
        <v>48100</v>
      </c>
      <c r="H109">
        <f>IF(ISBLANK($B109),"",VLOOKUP($B109,ILData!$A$2:$AJ$96,28))</f>
        <v>53400</v>
      </c>
      <c r="I109">
        <f>IF(ISBLANK($B109),"",VLOOKUP($B109,ILData!$A$2:$AJ$96,29))</f>
        <v>57700</v>
      </c>
      <c r="J109">
        <f>IF(ISBLANK($B109),"",VLOOKUP($B109,ILData!$A$2:$AJ$96,30))</f>
        <v>61950</v>
      </c>
      <c r="K109">
        <f>IF(ISBLANK($B109),"",VLOOKUP($B109,ILData!$A$2:$AJ$96,31))</f>
        <v>66250</v>
      </c>
      <c r="L109">
        <f>IF(ISBLANK($B109),"",VLOOKUP($B109,ILData!$A$2:$AJ$96,32))</f>
        <v>70500</v>
      </c>
    </row>
    <row r="110" spans="1:12" x14ac:dyDescent="0.25">
      <c r="A110" s="98" t="s">
        <v>1001</v>
      </c>
      <c r="B110" t="s">
        <v>100</v>
      </c>
      <c r="C110" s="158">
        <f>INDEX('Ability to Pay'!$C$2:$C$441,MATCH(A110,'Ability to Pay'!$A$2:$A$441,0))</f>
        <v>0.12</v>
      </c>
      <c r="D110" s="101">
        <f>INDEX('Unemployment Rates'!$B$2:$B$96,MATCH(B110,'Unemployment Rates'!$A$2:$A$96,0))</f>
        <v>4.8000000000000001E-2</v>
      </c>
      <c r="E110">
        <f>IF(ISBLANK($B110),"",VLOOKUP($B110,ILData!$A$2:$AJ$96,25))</f>
        <v>37400</v>
      </c>
      <c r="F110">
        <f>IF(ISBLANK($B110),"",VLOOKUP($B110,ILData!$A$2:$AJ$96,26))</f>
        <v>42750</v>
      </c>
      <c r="G110">
        <f>IF(ISBLANK($B110),"",VLOOKUP($B110,ILData!$A$2:$AJ$96,27))</f>
        <v>48100</v>
      </c>
      <c r="H110">
        <f>IF(ISBLANK($B110),"",VLOOKUP($B110,ILData!$A$2:$AJ$96,28))</f>
        <v>53400</v>
      </c>
      <c r="I110">
        <f>IF(ISBLANK($B110),"",VLOOKUP($B110,ILData!$A$2:$AJ$96,29))</f>
        <v>57700</v>
      </c>
      <c r="J110">
        <f>IF(ISBLANK($B110),"",VLOOKUP($B110,ILData!$A$2:$AJ$96,30))</f>
        <v>61950</v>
      </c>
      <c r="K110">
        <f>IF(ISBLANK($B110),"",VLOOKUP($B110,ILData!$A$2:$AJ$96,31))</f>
        <v>66250</v>
      </c>
      <c r="L110">
        <f>IF(ISBLANK($B110),"",VLOOKUP($B110,ILData!$A$2:$AJ$96,32))</f>
        <v>70500</v>
      </c>
    </row>
    <row r="111" spans="1:12" x14ac:dyDescent="0.25">
      <c r="A111" s="98" t="s">
        <v>995</v>
      </c>
      <c r="B111" t="s">
        <v>99</v>
      </c>
      <c r="C111" s="158">
        <f>INDEX('Ability to Pay'!$C$2:$C$441,MATCH(A111,'Ability to Pay'!$A$2:$A$441,0))</f>
        <v>0.23</v>
      </c>
      <c r="D111" s="101">
        <f>INDEX('Unemployment Rates'!$B$2:$B$96,MATCH(B111,'Unemployment Rates'!$A$2:$A$96,0))</f>
        <v>4.2999999999999997E-2</v>
      </c>
      <c r="E111">
        <f>IF(ISBLANK($B111),"",VLOOKUP($B111,ILData!$A$2:$AJ$96,25))</f>
        <v>37400</v>
      </c>
      <c r="F111">
        <f>IF(ISBLANK($B111),"",VLOOKUP($B111,ILData!$A$2:$AJ$96,26))</f>
        <v>42750</v>
      </c>
      <c r="G111">
        <f>IF(ISBLANK($B111),"",VLOOKUP($B111,ILData!$A$2:$AJ$96,27))</f>
        <v>48100</v>
      </c>
      <c r="H111">
        <f>IF(ISBLANK($B111),"",VLOOKUP($B111,ILData!$A$2:$AJ$96,28))</f>
        <v>53400</v>
      </c>
      <c r="I111">
        <f>IF(ISBLANK($B111),"",VLOOKUP($B111,ILData!$A$2:$AJ$96,29))</f>
        <v>57700</v>
      </c>
      <c r="J111">
        <f>IF(ISBLANK($B111),"",VLOOKUP($B111,ILData!$A$2:$AJ$96,30))</f>
        <v>61950</v>
      </c>
      <c r="K111">
        <f>IF(ISBLANK($B111),"",VLOOKUP($B111,ILData!$A$2:$AJ$96,31))</f>
        <v>66250</v>
      </c>
      <c r="L111">
        <f>IF(ISBLANK($B111),"",VLOOKUP($B111,ILData!$A$2:$AJ$96,32))</f>
        <v>70500</v>
      </c>
    </row>
    <row r="112" spans="1:12" x14ac:dyDescent="0.25">
      <c r="A112" s="98" t="s">
        <v>896</v>
      </c>
      <c r="B112" t="s">
        <v>77</v>
      </c>
      <c r="C112" s="158">
        <f>INDEX('Ability to Pay'!$C$2:$C$441,MATCH(A112,'Ability to Pay'!$A$2:$A$441,0))</f>
        <v>0.12</v>
      </c>
      <c r="D112" s="101">
        <f>INDEX('Unemployment Rates'!$B$2:$B$96,MATCH(B112,'Unemployment Rates'!$A$2:$A$96,0))</f>
        <v>4.9000000000000002E-2</v>
      </c>
      <c r="E112">
        <f>IF(ISBLANK($B112),"",VLOOKUP($B112,ILData!$A$2:$AJ$96,25))</f>
        <v>38750</v>
      </c>
      <c r="F112">
        <f>IF(ISBLANK($B112),"",VLOOKUP($B112,ILData!$A$2:$AJ$96,26))</f>
        <v>44250</v>
      </c>
      <c r="G112">
        <f>IF(ISBLANK($B112),"",VLOOKUP($B112,ILData!$A$2:$AJ$96,27))</f>
        <v>49800</v>
      </c>
      <c r="H112">
        <f>IF(ISBLANK($B112),"",VLOOKUP($B112,ILData!$A$2:$AJ$96,28))</f>
        <v>55300</v>
      </c>
      <c r="I112">
        <f>IF(ISBLANK($B112),"",VLOOKUP($B112,ILData!$A$2:$AJ$96,29))</f>
        <v>59750</v>
      </c>
      <c r="J112">
        <f>IF(ISBLANK($B112),"",VLOOKUP($B112,ILData!$A$2:$AJ$96,30))</f>
        <v>64150</v>
      </c>
      <c r="K112">
        <f>IF(ISBLANK($B112),"",VLOOKUP($B112,ILData!$A$2:$AJ$96,31))</f>
        <v>68600</v>
      </c>
      <c r="L112">
        <f>IF(ISBLANK($B112),"",VLOOKUP($B112,ILData!$A$2:$AJ$96,32))</f>
        <v>73000</v>
      </c>
    </row>
    <row r="113" spans="1:12" x14ac:dyDescent="0.25">
      <c r="A113" s="98" t="s">
        <v>930</v>
      </c>
      <c r="B113" t="s">
        <v>84</v>
      </c>
      <c r="C113" s="158">
        <f>INDEX('Ability to Pay'!$C$2:$C$441,MATCH(A113,'Ability to Pay'!$A$2:$A$441,0))</f>
        <v>0.12</v>
      </c>
      <c r="D113" s="101">
        <f>INDEX('Unemployment Rates'!$B$2:$B$96,MATCH(B113,'Unemployment Rates'!$A$2:$A$96,0))</f>
        <v>5.3999999999999999E-2</v>
      </c>
      <c r="E113">
        <f>IF(ISBLANK($B113),"",VLOOKUP($B113,ILData!$A$2:$AJ$96,25))</f>
        <v>44600</v>
      </c>
      <c r="F113">
        <f>IF(ISBLANK($B113),"",VLOOKUP($B113,ILData!$A$2:$AJ$96,26))</f>
        <v>51000</v>
      </c>
      <c r="G113">
        <f>IF(ISBLANK($B113),"",VLOOKUP($B113,ILData!$A$2:$AJ$96,27))</f>
        <v>57350</v>
      </c>
      <c r="H113">
        <f>IF(ISBLANK($B113),"",VLOOKUP($B113,ILData!$A$2:$AJ$96,28))</f>
        <v>63700</v>
      </c>
      <c r="I113">
        <f>IF(ISBLANK($B113),"",VLOOKUP($B113,ILData!$A$2:$AJ$96,29))</f>
        <v>68800</v>
      </c>
      <c r="J113">
        <f>IF(ISBLANK($B113),"",VLOOKUP($B113,ILData!$A$2:$AJ$96,30))</f>
        <v>73900</v>
      </c>
      <c r="K113">
        <f>IF(ISBLANK($B113),"",VLOOKUP($B113,ILData!$A$2:$AJ$96,31))</f>
        <v>79000</v>
      </c>
      <c r="L113">
        <f>IF(ISBLANK($B113),"",VLOOKUP($B113,ILData!$A$2:$AJ$96,32))</f>
        <v>84100</v>
      </c>
    </row>
    <row r="114" spans="1:12" x14ac:dyDescent="0.25">
      <c r="A114" s="98" t="s">
        <v>700</v>
      </c>
      <c r="B114" t="s">
        <v>34</v>
      </c>
      <c r="C114" s="158">
        <f>INDEX('Ability to Pay'!$C$2:$C$441,MATCH(A114,'Ability to Pay'!$A$2:$A$441,0))</f>
        <v>0.14000000000000001</v>
      </c>
      <c r="D114" s="101">
        <f>INDEX('Unemployment Rates'!$B$2:$B$96,MATCH(B114,'Unemployment Rates'!$A$2:$A$96,0))</f>
        <v>4.9000000000000002E-2</v>
      </c>
      <c r="E114">
        <f>IF(ISBLANK($B114),"",VLOOKUP($B114,ILData!$A$2:$AJ$96,25))</f>
        <v>37400</v>
      </c>
      <c r="F114">
        <f>IF(ISBLANK($B114),"",VLOOKUP($B114,ILData!$A$2:$AJ$96,26))</f>
        <v>42750</v>
      </c>
      <c r="G114">
        <f>IF(ISBLANK($B114),"",VLOOKUP($B114,ILData!$A$2:$AJ$96,27))</f>
        <v>48100</v>
      </c>
      <c r="H114">
        <f>IF(ISBLANK($B114),"",VLOOKUP($B114,ILData!$A$2:$AJ$96,28))</f>
        <v>53400</v>
      </c>
      <c r="I114">
        <f>IF(ISBLANK($B114),"",VLOOKUP($B114,ILData!$A$2:$AJ$96,29))</f>
        <v>57700</v>
      </c>
      <c r="J114">
        <f>IF(ISBLANK($B114),"",VLOOKUP($B114,ILData!$A$2:$AJ$96,30))</f>
        <v>61950</v>
      </c>
      <c r="K114">
        <f>IF(ISBLANK($B114),"",VLOOKUP($B114,ILData!$A$2:$AJ$96,31))</f>
        <v>66250</v>
      </c>
      <c r="L114">
        <f>IF(ISBLANK($B114),"",VLOOKUP($B114,ILData!$A$2:$AJ$96,32))</f>
        <v>70500</v>
      </c>
    </row>
    <row r="115" spans="1:12" x14ac:dyDescent="0.25">
      <c r="A115" s="98" t="s">
        <v>675</v>
      </c>
      <c r="B115" t="s">
        <v>30</v>
      </c>
      <c r="C115" s="158">
        <f>INDEX('Ability to Pay'!$C$2:$C$441,MATCH(A115,'Ability to Pay'!$A$2:$A$441,0))</f>
        <v>0.19</v>
      </c>
      <c r="D115" s="101">
        <f>INDEX('Unemployment Rates'!$B$2:$B$96,MATCH(B115,'Unemployment Rates'!$A$2:$A$96,0))</f>
        <v>5.2999999999999999E-2</v>
      </c>
      <c r="E115">
        <f>IF(ISBLANK($B115),"",VLOOKUP($B115,ILData!$A$2:$AJ$96,25))</f>
        <v>37400</v>
      </c>
      <c r="F115">
        <f>IF(ISBLANK($B115),"",VLOOKUP($B115,ILData!$A$2:$AJ$96,26))</f>
        <v>42750</v>
      </c>
      <c r="G115">
        <f>IF(ISBLANK($B115),"",VLOOKUP($B115,ILData!$A$2:$AJ$96,27))</f>
        <v>48100</v>
      </c>
      <c r="H115">
        <f>IF(ISBLANK($B115),"",VLOOKUP($B115,ILData!$A$2:$AJ$96,28))</f>
        <v>53400</v>
      </c>
      <c r="I115">
        <f>IF(ISBLANK($B115),"",VLOOKUP($B115,ILData!$A$2:$AJ$96,29))</f>
        <v>57700</v>
      </c>
      <c r="J115">
        <f>IF(ISBLANK($B115),"",VLOOKUP($B115,ILData!$A$2:$AJ$96,30))</f>
        <v>61950</v>
      </c>
      <c r="K115">
        <f>IF(ISBLANK($B115),"",VLOOKUP($B115,ILData!$A$2:$AJ$96,31))</f>
        <v>66250</v>
      </c>
      <c r="L115">
        <f>IF(ISBLANK($B115),"",VLOOKUP($B115,ILData!$A$2:$AJ$96,32))</f>
        <v>70500</v>
      </c>
    </row>
    <row r="116" spans="1:12" x14ac:dyDescent="0.25">
      <c r="A116" s="98" t="s">
        <v>676</v>
      </c>
      <c r="B116" t="s">
        <v>30</v>
      </c>
      <c r="C116" s="158">
        <f>INDEX('Ability to Pay'!$C$2:$C$441,MATCH(A116,'Ability to Pay'!$A$2:$A$441,0))</f>
        <v>0.16</v>
      </c>
      <c r="D116" s="101">
        <f>INDEX('Unemployment Rates'!$B$2:$B$96,MATCH(B116,'Unemployment Rates'!$A$2:$A$96,0))</f>
        <v>5.2999999999999999E-2</v>
      </c>
      <c r="E116">
        <f>IF(ISBLANK($B116),"",VLOOKUP($B116,ILData!$A$2:$AJ$96,25))</f>
        <v>37400</v>
      </c>
      <c r="F116">
        <f>IF(ISBLANK($B116),"",VLOOKUP($B116,ILData!$A$2:$AJ$96,26))</f>
        <v>42750</v>
      </c>
      <c r="G116">
        <f>IF(ISBLANK($B116),"",VLOOKUP($B116,ILData!$A$2:$AJ$96,27))</f>
        <v>48100</v>
      </c>
      <c r="H116">
        <f>IF(ISBLANK($B116),"",VLOOKUP($B116,ILData!$A$2:$AJ$96,28))</f>
        <v>53400</v>
      </c>
      <c r="I116">
        <f>IF(ISBLANK($B116),"",VLOOKUP($B116,ILData!$A$2:$AJ$96,29))</f>
        <v>57700</v>
      </c>
      <c r="J116">
        <f>IF(ISBLANK($B116),"",VLOOKUP($B116,ILData!$A$2:$AJ$96,30))</f>
        <v>61950</v>
      </c>
      <c r="K116">
        <f>IF(ISBLANK($B116),"",VLOOKUP($B116,ILData!$A$2:$AJ$96,31))</f>
        <v>66250</v>
      </c>
      <c r="L116">
        <f>IF(ISBLANK($B116),"",VLOOKUP($B116,ILData!$A$2:$AJ$96,32))</f>
        <v>70500</v>
      </c>
    </row>
    <row r="117" spans="1:12" x14ac:dyDescent="0.25">
      <c r="A117" s="98" t="s">
        <v>921</v>
      </c>
      <c r="B117" t="s">
        <v>82</v>
      </c>
      <c r="C117" s="158">
        <f>INDEX('Ability to Pay'!$C$2:$C$441,MATCH(A117,'Ability to Pay'!$A$2:$A$441,0))</f>
        <v>0.3</v>
      </c>
      <c r="D117" s="101">
        <f>INDEX('Unemployment Rates'!$B$2:$B$96,MATCH(B117,'Unemployment Rates'!$A$2:$A$96,0))</f>
        <v>4.2999999999999997E-2</v>
      </c>
      <c r="E117">
        <f>IF(ISBLANK($B117),"",VLOOKUP($B117,ILData!$A$2:$AJ$96,25))</f>
        <v>55900</v>
      </c>
      <c r="F117">
        <f>IF(ISBLANK($B117),"",VLOOKUP($B117,ILData!$A$2:$AJ$96,26))</f>
        <v>63900</v>
      </c>
      <c r="G117">
        <f>IF(ISBLANK($B117),"",VLOOKUP($B117,ILData!$A$2:$AJ$96,27))</f>
        <v>71900</v>
      </c>
      <c r="H117">
        <f>IF(ISBLANK($B117),"",VLOOKUP($B117,ILData!$A$2:$AJ$96,28))</f>
        <v>79850</v>
      </c>
      <c r="I117">
        <f>IF(ISBLANK($B117),"",VLOOKUP($B117,ILData!$A$2:$AJ$96,29))</f>
        <v>86250</v>
      </c>
      <c r="J117">
        <f>IF(ISBLANK($B117),"",VLOOKUP($B117,ILData!$A$2:$AJ$96,30))</f>
        <v>92650</v>
      </c>
      <c r="K117">
        <f>IF(ISBLANK($B117),"",VLOOKUP($B117,ILData!$A$2:$AJ$96,31))</f>
        <v>99050</v>
      </c>
      <c r="L117">
        <f>IF(ISBLANK($B117),"",VLOOKUP($B117,ILData!$A$2:$AJ$96,32))</f>
        <v>105450</v>
      </c>
    </row>
    <row r="118" spans="1:12" x14ac:dyDescent="0.25">
      <c r="A118" s="98" t="s">
        <v>737</v>
      </c>
      <c r="B118" t="s">
        <v>40</v>
      </c>
      <c r="C118" s="158">
        <f>INDEX('Ability to Pay'!$C$2:$C$441,MATCH(A118,'Ability to Pay'!$A$2:$A$441,0))</f>
        <v>0.24</v>
      </c>
      <c r="D118" s="101">
        <f>INDEX('Unemployment Rates'!$B$2:$B$96,MATCH(B118,'Unemployment Rates'!$A$2:$A$96,0))</f>
        <v>4.8000000000000001E-2</v>
      </c>
      <c r="E118">
        <f>IF(ISBLANK($B118),"",VLOOKUP($B118,ILData!$A$2:$AJ$96,25))</f>
        <v>44600</v>
      </c>
      <c r="F118">
        <f>IF(ISBLANK($B118),"",VLOOKUP($B118,ILData!$A$2:$AJ$96,26))</f>
        <v>51000</v>
      </c>
      <c r="G118">
        <f>IF(ISBLANK($B118),"",VLOOKUP($B118,ILData!$A$2:$AJ$96,27))</f>
        <v>57350</v>
      </c>
      <c r="H118">
        <f>IF(ISBLANK($B118),"",VLOOKUP($B118,ILData!$A$2:$AJ$96,28))</f>
        <v>63700</v>
      </c>
      <c r="I118">
        <f>IF(ISBLANK($B118),"",VLOOKUP($B118,ILData!$A$2:$AJ$96,29))</f>
        <v>68800</v>
      </c>
      <c r="J118">
        <f>IF(ISBLANK($B118),"",VLOOKUP($B118,ILData!$A$2:$AJ$96,30))</f>
        <v>73900</v>
      </c>
      <c r="K118">
        <f>IF(ISBLANK($B118),"",VLOOKUP($B118,ILData!$A$2:$AJ$96,31))</f>
        <v>79000</v>
      </c>
      <c r="L118">
        <f>IF(ISBLANK($B118),"",VLOOKUP($B118,ILData!$A$2:$AJ$96,32))</f>
        <v>84100</v>
      </c>
    </row>
    <row r="119" spans="1:12" x14ac:dyDescent="0.25">
      <c r="A119" s="98" t="s">
        <v>854</v>
      </c>
      <c r="B119" t="s">
        <v>62</v>
      </c>
      <c r="C119" s="158">
        <f>INDEX('Ability to Pay'!$C$2:$C$441,MATCH(A119,'Ability to Pay'!$A$2:$A$441,0))</f>
        <v>0.19</v>
      </c>
      <c r="D119" s="101">
        <f>INDEX('Unemployment Rates'!$B$2:$B$96,MATCH(B119,'Unemployment Rates'!$A$2:$A$96,0))</f>
        <v>6.0999999999999999E-2</v>
      </c>
      <c r="E119">
        <f>IF(ISBLANK($B119),"",VLOOKUP($B119,ILData!$A$2:$AJ$96,25))</f>
        <v>37400</v>
      </c>
      <c r="F119">
        <f>IF(ISBLANK($B119),"",VLOOKUP($B119,ILData!$A$2:$AJ$96,26))</f>
        <v>42750</v>
      </c>
      <c r="G119">
        <f>IF(ISBLANK($B119),"",VLOOKUP($B119,ILData!$A$2:$AJ$96,27))</f>
        <v>48100</v>
      </c>
      <c r="H119">
        <f>IF(ISBLANK($B119),"",VLOOKUP($B119,ILData!$A$2:$AJ$96,28))</f>
        <v>53400</v>
      </c>
      <c r="I119">
        <f>IF(ISBLANK($B119),"",VLOOKUP($B119,ILData!$A$2:$AJ$96,29))</f>
        <v>57700</v>
      </c>
      <c r="J119">
        <f>IF(ISBLANK($B119),"",VLOOKUP($B119,ILData!$A$2:$AJ$96,30))</f>
        <v>61950</v>
      </c>
      <c r="K119">
        <f>IF(ISBLANK($B119),"",VLOOKUP($B119,ILData!$A$2:$AJ$96,31))</f>
        <v>66250</v>
      </c>
      <c r="L119">
        <f>IF(ISBLANK($B119),"",VLOOKUP($B119,ILData!$A$2:$AJ$96,32))</f>
        <v>70500</v>
      </c>
    </row>
    <row r="120" spans="1:12" x14ac:dyDescent="0.25">
      <c r="A120" s="98" t="s">
        <v>619</v>
      </c>
      <c r="B120" t="s">
        <v>17</v>
      </c>
      <c r="C120" s="158">
        <f>INDEX('Ability to Pay'!$C$2:$C$441,MATCH(A120,'Ability to Pay'!$A$2:$A$441,0))</f>
        <v>0.17</v>
      </c>
      <c r="D120" s="101">
        <f>INDEX('Unemployment Rates'!$B$2:$B$96,MATCH(B120,'Unemployment Rates'!$A$2:$A$96,0))</f>
        <v>4.9000000000000002E-2</v>
      </c>
      <c r="E120">
        <f>IF(ISBLANK($B120),"",VLOOKUP($B120,ILData!$A$2:$AJ$96,25))</f>
        <v>39950</v>
      </c>
      <c r="F120">
        <f>IF(ISBLANK($B120),"",VLOOKUP($B120,ILData!$A$2:$AJ$96,26))</f>
        <v>45650</v>
      </c>
      <c r="G120">
        <f>IF(ISBLANK($B120),"",VLOOKUP($B120,ILData!$A$2:$AJ$96,27))</f>
        <v>51350</v>
      </c>
      <c r="H120">
        <f>IF(ISBLANK($B120),"",VLOOKUP($B120,ILData!$A$2:$AJ$96,28))</f>
        <v>57050</v>
      </c>
      <c r="I120">
        <f>IF(ISBLANK($B120),"",VLOOKUP($B120,ILData!$A$2:$AJ$96,29))</f>
        <v>61650</v>
      </c>
      <c r="J120">
        <f>IF(ISBLANK($B120),"",VLOOKUP($B120,ILData!$A$2:$AJ$96,30))</f>
        <v>66200</v>
      </c>
      <c r="K120">
        <f>IF(ISBLANK($B120),"",VLOOKUP($B120,ILData!$A$2:$AJ$96,31))</f>
        <v>70750</v>
      </c>
      <c r="L120">
        <f>IF(ISBLANK($B120),"",VLOOKUP($B120,ILData!$A$2:$AJ$96,32))</f>
        <v>75350</v>
      </c>
    </row>
    <row r="121" spans="1:12" x14ac:dyDescent="0.25">
      <c r="A121" s="98" t="s">
        <v>711</v>
      </c>
      <c r="B121" t="s">
        <v>35</v>
      </c>
      <c r="C121" s="158">
        <f>INDEX('Ability to Pay'!$C$2:$C$441,MATCH(A121,'Ability to Pay'!$A$2:$A$441,0))</f>
        <v>0.18</v>
      </c>
      <c r="D121" s="101">
        <f>INDEX('Unemployment Rates'!$B$2:$B$96,MATCH(B121,'Unemployment Rates'!$A$2:$A$96,0))</f>
        <v>5.2999999999999999E-2</v>
      </c>
      <c r="E121">
        <f>IF(ISBLANK($B121),"",VLOOKUP($B121,ILData!$A$2:$AJ$96,25))</f>
        <v>39850</v>
      </c>
      <c r="F121">
        <f>IF(ISBLANK($B121),"",VLOOKUP($B121,ILData!$A$2:$AJ$96,26))</f>
        <v>45550</v>
      </c>
      <c r="G121">
        <f>IF(ISBLANK($B121),"",VLOOKUP($B121,ILData!$A$2:$AJ$96,27))</f>
        <v>51250</v>
      </c>
      <c r="H121">
        <f>IF(ISBLANK($B121),"",VLOOKUP($B121,ILData!$A$2:$AJ$96,28))</f>
        <v>56900</v>
      </c>
      <c r="I121">
        <f>IF(ISBLANK($B121),"",VLOOKUP($B121,ILData!$A$2:$AJ$96,29))</f>
        <v>61500</v>
      </c>
      <c r="J121">
        <f>IF(ISBLANK($B121),"",VLOOKUP($B121,ILData!$A$2:$AJ$96,30))</f>
        <v>66050</v>
      </c>
      <c r="K121">
        <f>IF(ISBLANK($B121),"",VLOOKUP($B121,ILData!$A$2:$AJ$96,31))</f>
        <v>70600</v>
      </c>
      <c r="L121">
        <f>IF(ISBLANK($B121),"",VLOOKUP($B121,ILData!$A$2:$AJ$96,32))</f>
        <v>75150</v>
      </c>
    </row>
    <row r="122" spans="1:12" x14ac:dyDescent="0.25">
      <c r="A122" s="98" t="s">
        <v>848</v>
      </c>
      <c r="B122" t="s">
        <v>61</v>
      </c>
      <c r="C122" s="158">
        <f>INDEX('Ability to Pay'!$C$2:$C$441,MATCH(A122,'Ability to Pay'!$A$2:$A$441,0))</f>
        <v>0.16</v>
      </c>
      <c r="D122" s="101">
        <f>INDEX('Unemployment Rates'!$B$2:$B$96,MATCH(B122,'Unemployment Rates'!$A$2:$A$96,0))</f>
        <v>5.5E-2</v>
      </c>
      <c r="E122">
        <f>IF(ISBLANK($B122),"",VLOOKUP($B122,ILData!$A$2:$AJ$96,25))</f>
        <v>37400</v>
      </c>
      <c r="F122">
        <f>IF(ISBLANK($B122),"",VLOOKUP($B122,ILData!$A$2:$AJ$96,26))</f>
        <v>42750</v>
      </c>
      <c r="G122">
        <f>IF(ISBLANK($B122),"",VLOOKUP($B122,ILData!$A$2:$AJ$96,27))</f>
        <v>48100</v>
      </c>
      <c r="H122">
        <f>IF(ISBLANK($B122),"",VLOOKUP($B122,ILData!$A$2:$AJ$96,28))</f>
        <v>53400</v>
      </c>
      <c r="I122">
        <f>IF(ISBLANK($B122),"",VLOOKUP($B122,ILData!$A$2:$AJ$96,29))</f>
        <v>57700</v>
      </c>
      <c r="J122">
        <f>IF(ISBLANK($B122),"",VLOOKUP($B122,ILData!$A$2:$AJ$96,30))</f>
        <v>61950</v>
      </c>
      <c r="K122">
        <f>IF(ISBLANK($B122),"",VLOOKUP($B122,ILData!$A$2:$AJ$96,31))</f>
        <v>66250</v>
      </c>
      <c r="L122">
        <f>IF(ISBLANK($B122),"",VLOOKUP($B122,ILData!$A$2:$AJ$96,32))</f>
        <v>70500</v>
      </c>
    </row>
    <row r="123" spans="1:12" x14ac:dyDescent="0.25">
      <c r="A123" s="98" t="s">
        <v>627</v>
      </c>
      <c r="B123" t="s">
        <v>19</v>
      </c>
      <c r="C123" s="158">
        <f>INDEX('Ability to Pay'!$C$2:$C$441,MATCH(A123,'Ability to Pay'!$A$2:$A$441,0))</f>
        <v>0.19</v>
      </c>
      <c r="D123" s="101">
        <f>INDEX('Unemployment Rates'!$B$2:$B$96,MATCH(B123,'Unemployment Rates'!$A$2:$A$96,0))</f>
        <v>3.9E-2</v>
      </c>
      <c r="E123">
        <f>IF(ISBLANK($B123),"",VLOOKUP($B123,ILData!$A$2:$AJ$96,25))</f>
        <v>38400</v>
      </c>
      <c r="F123">
        <f>IF(ISBLANK($B123),"",VLOOKUP($B123,ILData!$A$2:$AJ$96,26))</f>
        <v>43850</v>
      </c>
      <c r="G123">
        <f>IF(ISBLANK($B123),"",VLOOKUP($B123,ILData!$A$2:$AJ$96,27))</f>
        <v>49350</v>
      </c>
      <c r="H123">
        <f>IF(ISBLANK($B123),"",VLOOKUP($B123,ILData!$A$2:$AJ$96,28))</f>
        <v>54800</v>
      </c>
      <c r="I123">
        <f>IF(ISBLANK($B123),"",VLOOKUP($B123,ILData!$A$2:$AJ$96,29))</f>
        <v>59200</v>
      </c>
      <c r="J123">
        <f>IF(ISBLANK($B123),"",VLOOKUP($B123,ILData!$A$2:$AJ$96,30))</f>
        <v>63600</v>
      </c>
      <c r="K123">
        <f>IF(ISBLANK($B123),"",VLOOKUP($B123,ILData!$A$2:$AJ$96,31))</f>
        <v>68000</v>
      </c>
      <c r="L123">
        <f>IF(ISBLANK($B123),"",VLOOKUP($B123,ILData!$A$2:$AJ$96,32))</f>
        <v>72350</v>
      </c>
    </row>
    <row r="124" spans="1:12" x14ac:dyDescent="0.25">
      <c r="A124" s="98" t="s">
        <v>782</v>
      </c>
      <c r="B124" t="s">
        <v>49</v>
      </c>
      <c r="C124" s="158">
        <f>INDEX('Ability to Pay'!$C$2:$C$441,MATCH(A124,'Ability to Pay'!$A$2:$A$441,0))</f>
        <v>0.14000000000000001</v>
      </c>
      <c r="D124" s="101">
        <f>INDEX('Unemployment Rates'!$B$2:$B$96,MATCH(B124,'Unemployment Rates'!$A$2:$A$96,0))</f>
        <v>5.6000000000000001E-2</v>
      </c>
      <c r="E124">
        <f>IF(ISBLANK($B124),"",VLOOKUP($B124,ILData!$A$2:$AJ$96,25))</f>
        <v>37400</v>
      </c>
      <c r="F124">
        <f>IF(ISBLANK($B124),"",VLOOKUP($B124,ILData!$A$2:$AJ$96,26))</f>
        <v>42750</v>
      </c>
      <c r="G124">
        <f>IF(ISBLANK($B124),"",VLOOKUP($B124,ILData!$A$2:$AJ$96,27))</f>
        <v>48100</v>
      </c>
      <c r="H124">
        <f>IF(ISBLANK($B124),"",VLOOKUP($B124,ILData!$A$2:$AJ$96,28))</f>
        <v>53400</v>
      </c>
      <c r="I124">
        <f>IF(ISBLANK($B124),"",VLOOKUP($B124,ILData!$A$2:$AJ$96,29))</f>
        <v>57700</v>
      </c>
      <c r="J124">
        <f>IF(ISBLANK($B124),"",VLOOKUP($B124,ILData!$A$2:$AJ$96,30))</f>
        <v>61950</v>
      </c>
      <c r="K124">
        <f>IF(ISBLANK($B124),"",VLOOKUP($B124,ILData!$A$2:$AJ$96,31))</f>
        <v>66250</v>
      </c>
      <c r="L124">
        <f>IF(ISBLANK($B124),"",VLOOKUP($B124,ILData!$A$2:$AJ$96,32))</f>
        <v>70500</v>
      </c>
    </row>
    <row r="125" spans="1:12" x14ac:dyDescent="0.25">
      <c r="A125" s="98" t="s">
        <v>975</v>
      </c>
      <c r="B125" t="s">
        <v>93</v>
      </c>
      <c r="C125" s="158">
        <f>INDEX('Ability to Pay'!$C$2:$C$441,MATCH(A125,'Ability to Pay'!$A$2:$A$441,0))</f>
        <v>0.15</v>
      </c>
      <c r="D125" s="101">
        <f>INDEX('Unemployment Rates'!$B$2:$B$96,MATCH(B125,'Unemployment Rates'!$A$2:$A$96,0))</f>
        <v>5.7000000000000002E-2</v>
      </c>
      <c r="E125">
        <f>IF(ISBLANK($B125),"",VLOOKUP($B125,ILData!$A$2:$AJ$96,25))</f>
        <v>39950</v>
      </c>
      <c r="F125">
        <f>IF(ISBLANK($B125),"",VLOOKUP($B125,ILData!$A$2:$AJ$96,26))</f>
        <v>45650</v>
      </c>
      <c r="G125">
        <f>IF(ISBLANK($B125),"",VLOOKUP($B125,ILData!$A$2:$AJ$96,27))</f>
        <v>51350</v>
      </c>
      <c r="H125">
        <f>IF(ISBLANK($B125),"",VLOOKUP($B125,ILData!$A$2:$AJ$96,28))</f>
        <v>57050</v>
      </c>
      <c r="I125">
        <f>IF(ISBLANK($B125),"",VLOOKUP($B125,ILData!$A$2:$AJ$96,29))</f>
        <v>61650</v>
      </c>
      <c r="J125">
        <f>IF(ISBLANK($B125),"",VLOOKUP($B125,ILData!$A$2:$AJ$96,30))</f>
        <v>66200</v>
      </c>
      <c r="K125">
        <f>IF(ISBLANK($B125),"",VLOOKUP($B125,ILData!$A$2:$AJ$96,31))</f>
        <v>70750</v>
      </c>
      <c r="L125">
        <f>IF(ISBLANK($B125),"",VLOOKUP($B125,ILData!$A$2:$AJ$96,32))</f>
        <v>75350</v>
      </c>
    </row>
    <row r="126" spans="1:12" x14ac:dyDescent="0.25">
      <c r="A126" s="98" t="s">
        <v>695</v>
      </c>
      <c r="B126" t="s">
        <v>33</v>
      </c>
      <c r="C126" s="158">
        <f>INDEX('Ability to Pay'!$C$2:$C$441,MATCH(A126,'Ability to Pay'!$A$2:$A$441,0))</f>
        <v>0.23</v>
      </c>
      <c r="D126" s="101">
        <f>INDEX('Unemployment Rates'!$B$2:$B$96,MATCH(B126,'Unemployment Rates'!$A$2:$A$96,0))</f>
        <v>5.0999999999999997E-2</v>
      </c>
      <c r="E126">
        <f>IF(ISBLANK($B126),"",VLOOKUP($B126,ILData!$A$2:$AJ$96,25))</f>
        <v>39450</v>
      </c>
      <c r="F126">
        <f>IF(ISBLANK($B126),"",VLOOKUP($B126,ILData!$A$2:$AJ$96,26))</f>
        <v>45050</v>
      </c>
      <c r="G126">
        <f>IF(ISBLANK($B126),"",VLOOKUP($B126,ILData!$A$2:$AJ$96,27))</f>
        <v>50700</v>
      </c>
      <c r="H126">
        <f>IF(ISBLANK($B126),"",VLOOKUP($B126,ILData!$A$2:$AJ$96,28))</f>
        <v>56300</v>
      </c>
      <c r="I126">
        <f>IF(ISBLANK($B126),"",VLOOKUP($B126,ILData!$A$2:$AJ$96,29))</f>
        <v>60850</v>
      </c>
      <c r="J126">
        <f>IF(ISBLANK($B126),"",VLOOKUP($B126,ILData!$A$2:$AJ$96,30))</f>
        <v>65350</v>
      </c>
      <c r="K126">
        <f>IF(ISBLANK($B126),"",VLOOKUP($B126,ILData!$A$2:$AJ$96,31))</f>
        <v>69850</v>
      </c>
      <c r="L126">
        <f>IF(ISBLANK($B126),"",VLOOKUP($B126,ILData!$A$2:$AJ$96,32))</f>
        <v>74350</v>
      </c>
    </row>
    <row r="127" spans="1:12" x14ac:dyDescent="0.25">
      <c r="A127" s="98" t="s">
        <v>810</v>
      </c>
      <c r="B127" t="s">
        <v>57</v>
      </c>
      <c r="C127" s="158">
        <f>INDEX('Ability to Pay'!$C$2:$C$441,MATCH(A127,'Ability to Pay'!$A$2:$A$441,0))</f>
        <v>0.25</v>
      </c>
      <c r="D127" s="101">
        <f>INDEX('Unemployment Rates'!$B$2:$B$96,MATCH(B127,'Unemployment Rates'!$A$2:$A$96,0))</f>
        <v>5.0999999999999997E-2</v>
      </c>
      <c r="E127">
        <f>IF(ISBLANK($B127),"",VLOOKUP($B127,ILData!$A$2:$AJ$96,25))</f>
        <v>37400</v>
      </c>
      <c r="F127">
        <f>IF(ISBLANK($B127),"",VLOOKUP($B127,ILData!$A$2:$AJ$96,26))</f>
        <v>42750</v>
      </c>
      <c r="G127">
        <f>IF(ISBLANK($B127),"",VLOOKUP($B127,ILData!$A$2:$AJ$96,27))</f>
        <v>48100</v>
      </c>
      <c r="H127">
        <f>IF(ISBLANK($B127),"",VLOOKUP($B127,ILData!$A$2:$AJ$96,28))</f>
        <v>53400</v>
      </c>
      <c r="I127">
        <f>IF(ISBLANK($B127),"",VLOOKUP($B127,ILData!$A$2:$AJ$96,29))</f>
        <v>57700</v>
      </c>
      <c r="J127">
        <f>IF(ISBLANK($B127),"",VLOOKUP($B127,ILData!$A$2:$AJ$96,30))</f>
        <v>61950</v>
      </c>
      <c r="K127">
        <f>IF(ISBLANK($B127),"",VLOOKUP($B127,ILData!$A$2:$AJ$96,31))</f>
        <v>66250</v>
      </c>
      <c r="L127">
        <f>IF(ISBLANK($B127),"",VLOOKUP($B127,ILData!$A$2:$AJ$96,32))</f>
        <v>70500</v>
      </c>
    </row>
    <row r="128" spans="1:12" x14ac:dyDescent="0.25">
      <c r="A128" s="98" t="s">
        <v>849</v>
      </c>
      <c r="B128" t="s">
        <v>61</v>
      </c>
      <c r="C128" s="158">
        <f>INDEX('Ability to Pay'!$C$2:$C$441,MATCH(A128,'Ability to Pay'!$A$2:$A$441,0))</f>
        <v>0.18</v>
      </c>
      <c r="D128" s="101">
        <f>INDEX('Unemployment Rates'!$B$2:$B$96,MATCH(B128,'Unemployment Rates'!$A$2:$A$96,0))</f>
        <v>5.5E-2</v>
      </c>
      <c r="E128">
        <f>IF(ISBLANK($B128),"",VLOOKUP($B128,ILData!$A$2:$AJ$96,25))</f>
        <v>37400</v>
      </c>
      <c r="F128">
        <f>IF(ISBLANK($B128),"",VLOOKUP($B128,ILData!$A$2:$AJ$96,26))</f>
        <v>42750</v>
      </c>
      <c r="G128">
        <f>IF(ISBLANK($B128),"",VLOOKUP($B128,ILData!$A$2:$AJ$96,27))</f>
        <v>48100</v>
      </c>
      <c r="H128">
        <f>IF(ISBLANK($B128),"",VLOOKUP($B128,ILData!$A$2:$AJ$96,28))</f>
        <v>53400</v>
      </c>
      <c r="I128">
        <f>IF(ISBLANK($B128),"",VLOOKUP($B128,ILData!$A$2:$AJ$96,29))</f>
        <v>57700</v>
      </c>
      <c r="J128">
        <f>IF(ISBLANK($B128),"",VLOOKUP($B128,ILData!$A$2:$AJ$96,30))</f>
        <v>61950</v>
      </c>
      <c r="K128">
        <f>IF(ISBLANK($B128),"",VLOOKUP($B128,ILData!$A$2:$AJ$96,31))</f>
        <v>66250</v>
      </c>
      <c r="L128">
        <f>IF(ISBLANK($B128),"",VLOOKUP($B128,ILData!$A$2:$AJ$96,32))</f>
        <v>70500</v>
      </c>
    </row>
    <row r="129" spans="1:12" x14ac:dyDescent="0.25">
      <c r="A129" s="98" t="s">
        <v>1005</v>
      </c>
      <c r="B129" t="s">
        <v>101</v>
      </c>
      <c r="C129" s="158">
        <f>INDEX('Ability to Pay'!$C$2:$C$441,MATCH(A129,'Ability to Pay'!$A$2:$A$441,0))</f>
        <v>0.28999999999999998</v>
      </c>
      <c r="D129" s="101">
        <f>INDEX('Unemployment Rates'!$B$2:$B$96,MATCH(B129,'Unemployment Rates'!$A$2:$A$96,0))</f>
        <v>3.2000000000000001E-2</v>
      </c>
      <c r="E129">
        <f>IF(ISBLANK($B129),"",VLOOKUP($B129,ILData!$A$2:$AJ$96,25))</f>
        <v>55900</v>
      </c>
      <c r="F129">
        <f>IF(ISBLANK($B129),"",VLOOKUP($B129,ILData!$A$2:$AJ$96,26))</f>
        <v>63900</v>
      </c>
      <c r="G129">
        <f>IF(ISBLANK($B129),"",VLOOKUP($B129,ILData!$A$2:$AJ$96,27))</f>
        <v>71900</v>
      </c>
      <c r="H129">
        <f>IF(ISBLANK($B129),"",VLOOKUP($B129,ILData!$A$2:$AJ$96,28))</f>
        <v>79850</v>
      </c>
      <c r="I129">
        <f>IF(ISBLANK($B129),"",VLOOKUP($B129,ILData!$A$2:$AJ$96,29))</f>
        <v>86250</v>
      </c>
      <c r="J129">
        <f>IF(ISBLANK($B129),"",VLOOKUP($B129,ILData!$A$2:$AJ$96,30))</f>
        <v>92650</v>
      </c>
      <c r="K129">
        <f>IF(ISBLANK($B129),"",VLOOKUP($B129,ILData!$A$2:$AJ$96,31))</f>
        <v>99050</v>
      </c>
      <c r="L129">
        <f>IF(ISBLANK($B129),"",VLOOKUP($B129,ILData!$A$2:$AJ$96,32))</f>
        <v>105450</v>
      </c>
    </row>
    <row r="130" spans="1:12" x14ac:dyDescent="0.25">
      <c r="A130" s="98" t="s">
        <v>799</v>
      </c>
      <c r="B130" t="s">
        <v>54</v>
      </c>
      <c r="C130" s="158">
        <f>INDEX('Ability to Pay'!$C$2:$C$441,MATCH(A130,'Ability to Pay'!$A$2:$A$441,0))</f>
        <v>0.3</v>
      </c>
      <c r="D130" s="101">
        <f>INDEX('Unemployment Rates'!$B$2:$B$96,MATCH(B130,'Unemployment Rates'!$A$2:$A$96,0))</f>
        <v>0.04</v>
      </c>
      <c r="E130">
        <f>IF(ISBLANK($B130),"",VLOOKUP($B130,ILData!$A$2:$AJ$96,25))</f>
        <v>48400</v>
      </c>
      <c r="F130">
        <f>IF(ISBLANK($B130),"",VLOOKUP($B130,ILData!$A$2:$AJ$96,26))</f>
        <v>55300</v>
      </c>
      <c r="G130">
        <f>IF(ISBLANK($B130),"",VLOOKUP($B130,ILData!$A$2:$AJ$96,27))</f>
        <v>62200</v>
      </c>
      <c r="H130">
        <f>IF(ISBLANK($B130),"",VLOOKUP($B130,ILData!$A$2:$AJ$96,28))</f>
        <v>69100</v>
      </c>
      <c r="I130">
        <f>IF(ISBLANK($B130),"",VLOOKUP($B130,ILData!$A$2:$AJ$96,29))</f>
        <v>74650</v>
      </c>
      <c r="J130">
        <f>IF(ISBLANK($B130),"",VLOOKUP($B130,ILData!$A$2:$AJ$96,30))</f>
        <v>80200</v>
      </c>
      <c r="K130">
        <f>IF(ISBLANK($B130),"",VLOOKUP($B130,ILData!$A$2:$AJ$96,31))</f>
        <v>85700</v>
      </c>
      <c r="L130">
        <f>IF(ISBLANK($B130),"",VLOOKUP($B130,ILData!$A$2:$AJ$96,32))</f>
        <v>91250</v>
      </c>
    </row>
    <row r="131" spans="1:12" x14ac:dyDescent="0.25">
      <c r="A131" s="98" t="s">
        <v>679</v>
      </c>
      <c r="B131" t="s">
        <v>31</v>
      </c>
      <c r="C131" s="158">
        <f>INDEX('Ability to Pay'!$C$2:$C$441,MATCH(A131,'Ability to Pay'!$A$2:$A$441,0))</f>
        <v>0.24</v>
      </c>
      <c r="D131" s="101">
        <f>INDEX('Unemployment Rates'!$B$2:$B$96,MATCH(B131,'Unemployment Rates'!$A$2:$A$96,0))</f>
        <v>4.5999999999999999E-2</v>
      </c>
      <c r="E131">
        <f>IF(ISBLANK($B131),"",VLOOKUP($B131,ILData!$A$2:$AJ$96,25))</f>
        <v>45400</v>
      </c>
      <c r="F131">
        <f>IF(ISBLANK($B131),"",VLOOKUP($B131,ILData!$A$2:$AJ$96,26))</f>
        <v>51850</v>
      </c>
      <c r="G131">
        <f>IF(ISBLANK($B131),"",VLOOKUP($B131,ILData!$A$2:$AJ$96,27))</f>
        <v>58350</v>
      </c>
      <c r="H131">
        <f>IF(ISBLANK($B131),"",VLOOKUP($B131,ILData!$A$2:$AJ$96,28))</f>
        <v>64800</v>
      </c>
      <c r="I131">
        <f>IF(ISBLANK($B131),"",VLOOKUP($B131,ILData!$A$2:$AJ$96,29))</f>
        <v>70000</v>
      </c>
      <c r="J131">
        <f>IF(ISBLANK($B131),"",VLOOKUP($B131,ILData!$A$2:$AJ$96,30))</f>
        <v>75200</v>
      </c>
      <c r="K131">
        <f>IF(ISBLANK($B131),"",VLOOKUP($B131,ILData!$A$2:$AJ$96,31))</f>
        <v>80400</v>
      </c>
      <c r="L131">
        <f>IF(ISBLANK($B131),"",VLOOKUP($B131,ILData!$A$2:$AJ$96,32))</f>
        <v>85550</v>
      </c>
    </row>
    <row r="132" spans="1:12" x14ac:dyDescent="0.25">
      <c r="A132" s="98" t="s">
        <v>816</v>
      </c>
      <c r="B132" t="s">
        <v>59</v>
      </c>
      <c r="C132" s="158">
        <f>INDEX('Ability to Pay'!$C$2:$C$441,MATCH(A132,'Ability to Pay'!$A$2:$A$441,0))</f>
        <v>0.19</v>
      </c>
      <c r="D132" s="101">
        <f>INDEX('Unemployment Rates'!$B$2:$B$96,MATCH(B132,'Unemployment Rates'!$A$2:$A$96,0))</f>
        <v>5.1999999999999998E-2</v>
      </c>
      <c r="E132">
        <f>IF(ISBLANK($B132),"",VLOOKUP($B132,ILData!$A$2:$AJ$96,25))</f>
        <v>38150</v>
      </c>
      <c r="F132">
        <f>IF(ISBLANK($B132),"",VLOOKUP($B132,ILData!$A$2:$AJ$96,26))</f>
        <v>43600</v>
      </c>
      <c r="G132">
        <f>IF(ISBLANK($B132),"",VLOOKUP($B132,ILData!$A$2:$AJ$96,27))</f>
        <v>49050</v>
      </c>
      <c r="H132">
        <f>IF(ISBLANK($B132),"",VLOOKUP($B132,ILData!$A$2:$AJ$96,28))</f>
        <v>54450</v>
      </c>
      <c r="I132">
        <f>IF(ISBLANK($B132),"",VLOOKUP($B132,ILData!$A$2:$AJ$96,29))</f>
        <v>58850</v>
      </c>
      <c r="J132">
        <f>IF(ISBLANK($B132),"",VLOOKUP($B132,ILData!$A$2:$AJ$96,30))</f>
        <v>63200</v>
      </c>
      <c r="K132">
        <f>IF(ISBLANK($B132),"",VLOOKUP($B132,ILData!$A$2:$AJ$96,31))</f>
        <v>67550</v>
      </c>
      <c r="L132">
        <f>IF(ISBLANK($B132),"",VLOOKUP($B132,ILData!$A$2:$AJ$96,32))</f>
        <v>71900</v>
      </c>
    </row>
    <row r="133" spans="1:12" x14ac:dyDescent="0.25">
      <c r="A133" s="98" t="s">
        <v>689</v>
      </c>
      <c r="B133" t="s">
        <v>32</v>
      </c>
      <c r="C133" s="158">
        <f>INDEX('Ability to Pay'!$C$2:$C$441,MATCH(A133,'Ability to Pay'!$A$2:$A$441,0))</f>
        <v>0.15</v>
      </c>
      <c r="D133" s="101">
        <f>INDEX('Unemployment Rates'!$B$2:$B$96,MATCH(B133,'Unemployment Rates'!$A$2:$A$96,0))</f>
        <v>4.7E-2</v>
      </c>
      <c r="E133">
        <f>IF(ISBLANK($B133),"",VLOOKUP($B133,ILData!$A$2:$AJ$96,25))</f>
        <v>37400</v>
      </c>
      <c r="F133">
        <f>IF(ISBLANK($B133),"",VLOOKUP($B133,ILData!$A$2:$AJ$96,26))</f>
        <v>42750</v>
      </c>
      <c r="G133">
        <f>IF(ISBLANK($B133),"",VLOOKUP($B133,ILData!$A$2:$AJ$96,27))</f>
        <v>48100</v>
      </c>
      <c r="H133">
        <f>IF(ISBLANK($B133),"",VLOOKUP($B133,ILData!$A$2:$AJ$96,28))</f>
        <v>53400</v>
      </c>
      <c r="I133">
        <f>IF(ISBLANK($B133),"",VLOOKUP($B133,ILData!$A$2:$AJ$96,29))</f>
        <v>57700</v>
      </c>
      <c r="J133">
        <f>IF(ISBLANK($B133),"",VLOOKUP($B133,ILData!$A$2:$AJ$96,30))</f>
        <v>61950</v>
      </c>
      <c r="K133">
        <f>IF(ISBLANK($B133),"",VLOOKUP($B133,ILData!$A$2:$AJ$96,31))</f>
        <v>66250</v>
      </c>
      <c r="L133">
        <f>IF(ISBLANK($B133),"",VLOOKUP($B133,ILData!$A$2:$AJ$96,32))</f>
        <v>70500</v>
      </c>
    </row>
    <row r="134" spans="1:12" x14ac:dyDescent="0.25">
      <c r="A134" s="98" t="s">
        <v>855</v>
      </c>
      <c r="B134" t="s">
        <v>62</v>
      </c>
      <c r="C134" s="158">
        <f>INDEX('Ability to Pay'!$C$2:$C$441,MATCH(A134,'Ability to Pay'!$A$2:$A$441,0))</f>
        <v>0.14000000000000001</v>
      </c>
      <c r="D134" s="101">
        <f>INDEX('Unemployment Rates'!$B$2:$B$96,MATCH(B134,'Unemployment Rates'!$A$2:$A$96,0))</f>
        <v>6.0999999999999999E-2</v>
      </c>
      <c r="E134">
        <f>IF(ISBLANK($B134),"",VLOOKUP($B134,ILData!$A$2:$AJ$96,25))</f>
        <v>37400</v>
      </c>
      <c r="F134">
        <f>IF(ISBLANK($B134),"",VLOOKUP($B134,ILData!$A$2:$AJ$96,26))</f>
        <v>42750</v>
      </c>
      <c r="G134">
        <f>IF(ISBLANK($B134),"",VLOOKUP($B134,ILData!$A$2:$AJ$96,27))</f>
        <v>48100</v>
      </c>
      <c r="H134">
        <f>IF(ISBLANK($B134),"",VLOOKUP($B134,ILData!$A$2:$AJ$96,28))</f>
        <v>53400</v>
      </c>
      <c r="I134">
        <f>IF(ISBLANK($B134),"",VLOOKUP($B134,ILData!$A$2:$AJ$96,29))</f>
        <v>57700</v>
      </c>
      <c r="J134">
        <f>IF(ISBLANK($B134),"",VLOOKUP($B134,ILData!$A$2:$AJ$96,30))</f>
        <v>61950</v>
      </c>
      <c r="K134">
        <f>IF(ISBLANK($B134),"",VLOOKUP($B134,ILData!$A$2:$AJ$96,31))</f>
        <v>66250</v>
      </c>
      <c r="L134">
        <f>IF(ISBLANK($B134),"",VLOOKUP($B134,ILData!$A$2:$AJ$96,32))</f>
        <v>70500</v>
      </c>
    </row>
    <row r="135" spans="1:12" x14ac:dyDescent="0.25">
      <c r="A135" s="98" t="s">
        <v>655</v>
      </c>
      <c r="B135" t="s">
        <v>26</v>
      </c>
      <c r="C135" s="158">
        <f>INDEX('Ability to Pay'!$C$2:$C$441,MATCH(A135,'Ability to Pay'!$A$2:$A$441,0))</f>
        <v>0.3</v>
      </c>
      <c r="D135" s="101">
        <f>INDEX('Unemployment Rates'!$B$2:$B$96,MATCH(B135,'Unemployment Rates'!$A$2:$A$96,0))</f>
        <v>0.05</v>
      </c>
      <c r="E135">
        <f>IF(ISBLANK($B135),"",VLOOKUP($B135,ILData!$A$2:$AJ$96,25))</f>
        <v>55900</v>
      </c>
      <c r="F135">
        <f>IF(ISBLANK($B135),"",VLOOKUP($B135,ILData!$A$2:$AJ$96,26))</f>
        <v>63900</v>
      </c>
      <c r="G135">
        <f>IF(ISBLANK($B135),"",VLOOKUP($B135,ILData!$A$2:$AJ$96,27))</f>
        <v>71900</v>
      </c>
      <c r="H135">
        <f>IF(ISBLANK($B135),"",VLOOKUP($B135,ILData!$A$2:$AJ$96,28))</f>
        <v>79850</v>
      </c>
      <c r="I135">
        <f>IF(ISBLANK($B135),"",VLOOKUP($B135,ILData!$A$2:$AJ$96,29))</f>
        <v>86250</v>
      </c>
      <c r="J135">
        <f>IF(ISBLANK($B135),"",VLOOKUP($B135,ILData!$A$2:$AJ$96,30))</f>
        <v>92650</v>
      </c>
      <c r="K135">
        <f>IF(ISBLANK($B135),"",VLOOKUP($B135,ILData!$A$2:$AJ$96,31))</f>
        <v>99050</v>
      </c>
      <c r="L135">
        <f>IF(ISBLANK($B135),"",VLOOKUP($B135,ILData!$A$2:$AJ$96,32))</f>
        <v>105450</v>
      </c>
    </row>
    <row r="136" spans="1:12" x14ac:dyDescent="0.25">
      <c r="A136" s="98" t="s">
        <v>1006</v>
      </c>
      <c r="B136" t="s">
        <v>101</v>
      </c>
      <c r="C136" s="158">
        <f>INDEX('Ability to Pay'!$C$2:$C$441,MATCH(A136,'Ability to Pay'!$A$2:$A$441,0))</f>
        <v>0.3</v>
      </c>
      <c r="D136" s="101">
        <f>INDEX('Unemployment Rates'!$B$2:$B$96,MATCH(B136,'Unemployment Rates'!$A$2:$A$96,0))</f>
        <v>3.2000000000000001E-2</v>
      </c>
      <c r="E136">
        <f>IF(ISBLANK($B136),"",VLOOKUP($B136,ILData!$A$2:$AJ$96,25))</f>
        <v>55900</v>
      </c>
      <c r="F136">
        <f>IF(ISBLANK($B136),"",VLOOKUP($B136,ILData!$A$2:$AJ$96,26))</f>
        <v>63900</v>
      </c>
      <c r="G136">
        <f>IF(ISBLANK($B136),"",VLOOKUP($B136,ILData!$A$2:$AJ$96,27))</f>
        <v>71900</v>
      </c>
      <c r="H136">
        <f>IF(ISBLANK($B136),"",VLOOKUP($B136,ILData!$A$2:$AJ$96,28))</f>
        <v>79850</v>
      </c>
      <c r="I136">
        <f>IF(ISBLANK($B136),"",VLOOKUP($B136,ILData!$A$2:$AJ$96,29))</f>
        <v>86250</v>
      </c>
      <c r="J136">
        <f>IF(ISBLANK($B136),"",VLOOKUP($B136,ILData!$A$2:$AJ$96,30))</f>
        <v>92650</v>
      </c>
      <c r="K136">
        <f>IF(ISBLANK($B136),"",VLOOKUP($B136,ILData!$A$2:$AJ$96,31))</f>
        <v>99050</v>
      </c>
      <c r="L136">
        <f>IF(ISBLANK($B136),"",VLOOKUP($B136,ILData!$A$2:$AJ$96,32))</f>
        <v>105450</v>
      </c>
    </row>
    <row r="137" spans="1:12" x14ac:dyDescent="0.25">
      <c r="A137" s="98" t="s">
        <v>692</v>
      </c>
      <c r="B137" t="s">
        <v>33</v>
      </c>
      <c r="C137" s="158">
        <f>INDEX('Ability to Pay'!$C$2:$C$441,MATCH(A137,'Ability to Pay'!$A$2:$A$441,0))</f>
        <v>0.22</v>
      </c>
      <c r="D137" s="101">
        <f>INDEX('Unemployment Rates'!$B$2:$B$96,MATCH(B137,'Unemployment Rates'!$A$2:$A$96,0))</f>
        <v>5.0999999999999997E-2</v>
      </c>
      <c r="E137">
        <f>IF(ISBLANK($B137),"",VLOOKUP($B137,ILData!$A$2:$AJ$96,25))</f>
        <v>39450</v>
      </c>
      <c r="F137">
        <f>IF(ISBLANK($B137),"",VLOOKUP($B137,ILData!$A$2:$AJ$96,26))</f>
        <v>45050</v>
      </c>
      <c r="G137">
        <f>IF(ISBLANK($B137),"",VLOOKUP($B137,ILData!$A$2:$AJ$96,27))</f>
        <v>50700</v>
      </c>
      <c r="H137">
        <f>IF(ISBLANK($B137),"",VLOOKUP($B137,ILData!$A$2:$AJ$96,28))</f>
        <v>56300</v>
      </c>
      <c r="I137">
        <f>IF(ISBLANK($B137),"",VLOOKUP($B137,ILData!$A$2:$AJ$96,29))</f>
        <v>60850</v>
      </c>
      <c r="J137">
        <f>IF(ISBLANK($B137),"",VLOOKUP($B137,ILData!$A$2:$AJ$96,30))</f>
        <v>65350</v>
      </c>
      <c r="K137">
        <f>IF(ISBLANK($B137),"",VLOOKUP($B137,ILData!$A$2:$AJ$96,31))</f>
        <v>69850</v>
      </c>
      <c r="L137">
        <f>IF(ISBLANK($B137),"",VLOOKUP($B137,ILData!$A$2:$AJ$96,32))</f>
        <v>74350</v>
      </c>
    </row>
    <row r="138" spans="1:12" x14ac:dyDescent="0.25">
      <c r="A138" s="98" t="s">
        <v>645</v>
      </c>
      <c r="B138" t="s">
        <v>24</v>
      </c>
      <c r="C138" s="158">
        <f>INDEX('Ability to Pay'!$C$2:$C$441,MATCH(A138,'Ability to Pay'!$A$2:$A$441,0))</f>
        <v>0.12</v>
      </c>
      <c r="D138" s="101">
        <f>INDEX('Unemployment Rates'!$B$2:$B$96,MATCH(B138,'Unemployment Rates'!$A$2:$A$96,0))</f>
        <v>4.2000000000000003E-2</v>
      </c>
      <c r="E138">
        <f>IF(ISBLANK($B138),"",VLOOKUP($B138,ILData!$A$2:$AJ$96,25))</f>
        <v>37400</v>
      </c>
      <c r="F138">
        <f>IF(ISBLANK($B138),"",VLOOKUP($B138,ILData!$A$2:$AJ$96,26))</f>
        <v>42750</v>
      </c>
      <c r="G138">
        <f>IF(ISBLANK($B138),"",VLOOKUP($B138,ILData!$A$2:$AJ$96,27))</f>
        <v>48100</v>
      </c>
      <c r="H138">
        <f>IF(ISBLANK($B138),"",VLOOKUP($B138,ILData!$A$2:$AJ$96,28))</f>
        <v>53400</v>
      </c>
      <c r="I138">
        <f>IF(ISBLANK($B138),"",VLOOKUP($B138,ILData!$A$2:$AJ$96,29))</f>
        <v>57700</v>
      </c>
      <c r="J138">
        <f>IF(ISBLANK($B138),"",VLOOKUP($B138,ILData!$A$2:$AJ$96,30))</f>
        <v>61950</v>
      </c>
      <c r="K138">
        <f>IF(ISBLANK($B138),"",VLOOKUP($B138,ILData!$A$2:$AJ$96,31))</f>
        <v>66250</v>
      </c>
      <c r="L138">
        <f>IF(ISBLANK($B138),"",VLOOKUP($B138,ILData!$A$2:$AJ$96,32))</f>
        <v>70500</v>
      </c>
    </row>
    <row r="139" spans="1:12" x14ac:dyDescent="0.25">
      <c r="A139" s="98" t="s">
        <v>593</v>
      </c>
      <c r="B139" t="s">
        <v>12</v>
      </c>
      <c r="C139" s="158">
        <f>INDEX('Ability to Pay'!$C$2:$C$441,MATCH(A139,'Ability to Pay'!$A$2:$A$441,0))</f>
        <v>0.26</v>
      </c>
      <c r="D139" s="101">
        <f>INDEX('Unemployment Rates'!$B$2:$B$96,MATCH(B139,'Unemployment Rates'!$A$2:$A$96,0))</f>
        <v>4.2999999999999997E-2</v>
      </c>
      <c r="E139">
        <f>IF(ISBLANK($B139),"",VLOOKUP($B139,ILData!$A$2:$AJ$96,25))</f>
        <v>48400</v>
      </c>
      <c r="F139">
        <f>IF(ISBLANK($B139),"",VLOOKUP($B139,ILData!$A$2:$AJ$96,26))</f>
        <v>55300</v>
      </c>
      <c r="G139">
        <f>IF(ISBLANK($B139),"",VLOOKUP($B139,ILData!$A$2:$AJ$96,27))</f>
        <v>62200</v>
      </c>
      <c r="H139">
        <f>IF(ISBLANK($B139),"",VLOOKUP($B139,ILData!$A$2:$AJ$96,28))</f>
        <v>69100</v>
      </c>
      <c r="I139">
        <f>IF(ISBLANK($B139),"",VLOOKUP($B139,ILData!$A$2:$AJ$96,29))</f>
        <v>74650</v>
      </c>
      <c r="J139">
        <f>IF(ISBLANK($B139),"",VLOOKUP($B139,ILData!$A$2:$AJ$96,30))</f>
        <v>80200</v>
      </c>
      <c r="K139">
        <f>IF(ISBLANK($B139),"",VLOOKUP($B139,ILData!$A$2:$AJ$96,31))</f>
        <v>85700</v>
      </c>
      <c r="L139">
        <f>IF(ISBLANK($B139),"",VLOOKUP($B139,ILData!$A$2:$AJ$96,32))</f>
        <v>91250</v>
      </c>
    </row>
    <row r="140" spans="1:12" x14ac:dyDescent="0.25">
      <c r="A140" s="98" t="s">
        <v>646</v>
      </c>
      <c r="B140" t="s">
        <v>24</v>
      </c>
      <c r="C140" s="158">
        <f>INDEX('Ability to Pay'!$C$2:$C$441,MATCH(A140,'Ability to Pay'!$A$2:$A$441,0))</f>
        <v>0.18</v>
      </c>
      <c r="D140" s="101">
        <f>INDEX('Unemployment Rates'!$B$2:$B$96,MATCH(B140,'Unemployment Rates'!$A$2:$A$96,0))</f>
        <v>4.2000000000000003E-2</v>
      </c>
      <c r="E140">
        <f>IF(ISBLANK($B140),"",VLOOKUP($B140,ILData!$A$2:$AJ$96,25))</f>
        <v>37400</v>
      </c>
      <c r="F140">
        <f>IF(ISBLANK($B140),"",VLOOKUP($B140,ILData!$A$2:$AJ$96,26))</f>
        <v>42750</v>
      </c>
      <c r="G140">
        <f>IF(ISBLANK($B140),"",VLOOKUP($B140,ILData!$A$2:$AJ$96,27))</f>
        <v>48100</v>
      </c>
      <c r="H140">
        <f>IF(ISBLANK($B140),"",VLOOKUP($B140,ILData!$A$2:$AJ$96,28))</f>
        <v>53400</v>
      </c>
      <c r="I140">
        <f>IF(ISBLANK($B140),"",VLOOKUP($B140,ILData!$A$2:$AJ$96,29))</f>
        <v>57700</v>
      </c>
      <c r="J140">
        <f>IF(ISBLANK($B140),"",VLOOKUP($B140,ILData!$A$2:$AJ$96,30))</f>
        <v>61950</v>
      </c>
      <c r="K140">
        <f>IF(ISBLANK($B140),"",VLOOKUP($B140,ILData!$A$2:$AJ$96,31))</f>
        <v>66250</v>
      </c>
      <c r="L140">
        <f>IF(ISBLANK($B140),"",VLOOKUP($B140,ILData!$A$2:$AJ$96,32))</f>
        <v>70500</v>
      </c>
    </row>
    <row r="141" spans="1:12" x14ac:dyDescent="0.25">
      <c r="A141" s="98" t="s">
        <v>789</v>
      </c>
      <c r="B141" t="s">
        <v>51</v>
      </c>
      <c r="C141" s="158">
        <f>INDEX('Ability to Pay'!$C$2:$C$441,MATCH(A141,'Ability to Pay'!$A$2:$A$441,0))</f>
        <v>0.13</v>
      </c>
      <c r="D141" s="101">
        <f>INDEX('Unemployment Rates'!$B$2:$B$96,MATCH(B141,'Unemployment Rates'!$A$2:$A$96,0))</f>
        <v>5.2999999999999999E-2</v>
      </c>
      <c r="E141">
        <f>IF(ISBLANK($B141),"",VLOOKUP($B141,ILData!$A$2:$AJ$96,25))</f>
        <v>37400</v>
      </c>
      <c r="F141">
        <f>IF(ISBLANK($B141),"",VLOOKUP($B141,ILData!$A$2:$AJ$96,26))</f>
        <v>42750</v>
      </c>
      <c r="G141">
        <f>IF(ISBLANK($B141),"",VLOOKUP($B141,ILData!$A$2:$AJ$96,27))</f>
        <v>48100</v>
      </c>
      <c r="H141">
        <f>IF(ISBLANK($B141),"",VLOOKUP($B141,ILData!$A$2:$AJ$96,28))</f>
        <v>53400</v>
      </c>
      <c r="I141">
        <f>IF(ISBLANK($B141),"",VLOOKUP($B141,ILData!$A$2:$AJ$96,29))</f>
        <v>57700</v>
      </c>
      <c r="J141">
        <f>IF(ISBLANK($B141),"",VLOOKUP($B141,ILData!$A$2:$AJ$96,30))</f>
        <v>61950</v>
      </c>
      <c r="K141">
        <f>IF(ISBLANK($B141),"",VLOOKUP($B141,ILData!$A$2:$AJ$96,31))</f>
        <v>66250</v>
      </c>
      <c r="L141">
        <f>IF(ISBLANK($B141),"",VLOOKUP($B141,ILData!$A$2:$AJ$96,32))</f>
        <v>70500</v>
      </c>
    </row>
    <row r="142" spans="1:12" x14ac:dyDescent="0.25">
      <c r="A142" s="98" t="s">
        <v>956</v>
      </c>
      <c r="B142" t="s">
        <v>90</v>
      </c>
      <c r="C142" s="158">
        <f>INDEX('Ability to Pay'!$C$2:$C$441,MATCH(A142,'Ability to Pay'!$A$2:$A$441,0))</f>
        <v>0.26</v>
      </c>
      <c r="D142" s="101">
        <f>INDEX('Unemployment Rates'!$B$2:$B$96,MATCH(B142,'Unemployment Rates'!$A$2:$A$96,0))</f>
        <v>4.1000000000000002E-2</v>
      </c>
      <c r="E142">
        <f>IF(ISBLANK($B142),"",VLOOKUP($B142,ILData!$A$2:$AJ$96,25))</f>
        <v>55900</v>
      </c>
      <c r="F142">
        <f>IF(ISBLANK($B142),"",VLOOKUP($B142,ILData!$A$2:$AJ$96,26))</f>
        <v>63900</v>
      </c>
      <c r="G142">
        <f>IF(ISBLANK($B142),"",VLOOKUP($B142,ILData!$A$2:$AJ$96,27))</f>
        <v>71900</v>
      </c>
      <c r="H142">
        <f>IF(ISBLANK($B142),"",VLOOKUP($B142,ILData!$A$2:$AJ$96,28))</f>
        <v>79850</v>
      </c>
      <c r="I142">
        <f>IF(ISBLANK($B142),"",VLOOKUP($B142,ILData!$A$2:$AJ$96,29))</f>
        <v>86250</v>
      </c>
      <c r="J142">
        <f>IF(ISBLANK($B142),"",VLOOKUP($B142,ILData!$A$2:$AJ$96,30))</f>
        <v>92650</v>
      </c>
      <c r="K142">
        <f>IF(ISBLANK($B142),"",VLOOKUP($B142,ILData!$A$2:$AJ$96,31))</f>
        <v>99050</v>
      </c>
      <c r="L142">
        <f>IF(ISBLANK($B142),"",VLOOKUP($B142,ILData!$A$2:$AJ$96,32))</f>
        <v>105450</v>
      </c>
    </row>
    <row r="143" spans="1:12" x14ac:dyDescent="0.25">
      <c r="A143" s="98" t="s">
        <v>681</v>
      </c>
      <c r="B143" t="s">
        <v>31</v>
      </c>
      <c r="C143" s="158">
        <f>INDEX('Ability to Pay'!$C$2:$C$441,MATCH(A143,'Ability to Pay'!$A$2:$A$441,0))</f>
        <v>0.1</v>
      </c>
      <c r="D143" s="101">
        <f>INDEX('Unemployment Rates'!$B$2:$B$96,MATCH(B143,'Unemployment Rates'!$A$2:$A$96,0))</f>
        <v>4.5999999999999999E-2</v>
      </c>
      <c r="E143">
        <f>IF(ISBLANK($B143),"",VLOOKUP($B143,ILData!$A$2:$AJ$96,25))</f>
        <v>45400</v>
      </c>
      <c r="F143">
        <f>IF(ISBLANK($B143),"",VLOOKUP($B143,ILData!$A$2:$AJ$96,26))</f>
        <v>51850</v>
      </c>
      <c r="G143">
        <f>IF(ISBLANK($B143),"",VLOOKUP($B143,ILData!$A$2:$AJ$96,27))</f>
        <v>58350</v>
      </c>
      <c r="H143">
        <f>IF(ISBLANK($B143),"",VLOOKUP($B143,ILData!$A$2:$AJ$96,28))</f>
        <v>64800</v>
      </c>
      <c r="I143">
        <f>IF(ISBLANK($B143),"",VLOOKUP($B143,ILData!$A$2:$AJ$96,29))</f>
        <v>70000</v>
      </c>
      <c r="J143">
        <f>IF(ISBLANK($B143),"",VLOOKUP($B143,ILData!$A$2:$AJ$96,30))</f>
        <v>75200</v>
      </c>
      <c r="K143">
        <f>IF(ISBLANK($B143),"",VLOOKUP($B143,ILData!$A$2:$AJ$96,31))</f>
        <v>80400</v>
      </c>
      <c r="L143">
        <f>IF(ISBLANK($B143),"",VLOOKUP($B143,ILData!$A$2:$AJ$96,32))</f>
        <v>85550</v>
      </c>
    </row>
    <row r="144" spans="1:12" x14ac:dyDescent="0.25">
      <c r="A144" s="98" t="s">
        <v>967</v>
      </c>
      <c r="B144" t="s">
        <v>91</v>
      </c>
      <c r="C144" s="158">
        <f>INDEX('Ability to Pay'!$C$2:$C$441,MATCH(A144,'Ability to Pay'!$A$2:$A$441,0))</f>
        <v>0.28000000000000003</v>
      </c>
      <c r="D144" s="101">
        <f>INDEX('Unemployment Rates'!$B$2:$B$96,MATCH(B144,'Unemployment Rates'!$A$2:$A$96,0))</f>
        <v>4.8000000000000001E-2</v>
      </c>
      <c r="E144">
        <f>IF(ISBLANK($B144),"",VLOOKUP($B144,ILData!$A$2:$AJ$96,25))</f>
        <v>45400</v>
      </c>
      <c r="F144">
        <f>IF(ISBLANK($B144),"",VLOOKUP($B144,ILData!$A$2:$AJ$96,26))</f>
        <v>51850</v>
      </c>
      <c r="G144">
        <f>IF(ISBLANK($B144),"",VLOOKUP($B144,ILData!$A$2:$AJ$96,27))</f>
        <v>58350</v>
      </c>
      <c r="H144">
        <f>IF(ISBLANK($B144),"",VLOOKUP($B144,ILData!$A$2:$AJ$96,28))</f>
        <v>64800</v>
      </c>
      <c r="I144">
        <f>IF(ISBLANK($B144),"",VLOOKUP($B144,ILData!$A$2:$AJ$96,29))</f>
        <v>70000</v>
      </c>
      <c r="J144">
        <f>IF(ISBLANK($B144),"",VLOOKUP($B144,ILData!$A$2:$AJ$96,30))</f>
        <v>75200</v>
      </c>
      <c r="K144">
        <f>IF(ISBLANK($B144),"",VLOOKUP($B144,ILData!$A$2:$AJ$96,31))</f>
        <v>80400</v>
      </c>
      <c r="L144">
        <f>IF(ISBLANK($B144),"",VLOOKUP($B144,ILData!$A$2:$AJ$96,32))</f>
        <v>85550</v>
      </c>
    </row>
    <row r="145" spans="1:12" x14ac:dyDescent="0.25">
      <c r="A145" s="98" t="s">
        <v>805</v>
      </c>
      <c r="B145" t="s">
        <v>56</v>
      </c>
      <c r="C145" s="158">
        <f>INDEX('Ability to Pay'!$C$2:$C$441,MATCH(A145,'Ability to Pay'!$A$2:$A$441,0))</f>
        <v>0.12</v>
      </c>
      <c r="D145" s="101">
        <f>INDEX('Unemployment Rates'!$B$2:$B$96,MATCH(B145,'Unemployment Rates'!$A$2:$A$96,0))</f>
        <v>6.5000000000000002E-2</v>
      </c>
      <c r="E145">
        <f>IF(ISBLANK($B145),"",VLOOKUP($B145,ILData!$A$2:$AJ$96,25))</f>
        <v>37400</v>
      </c>
      <c r="F145">
        <f>IF(ISBLANK($B145),"",VLOOKUP($B145,ILData!$A$2:$AJ$96,26))</f>
        <v>42750</v>
      </c>
      <c r="G145">
        <f>IF(ISBLANK($B145),"",VLOOKUP($B145,ILData!$A$2:$AJ$96,27))</f>
        <v>48100</v>
      </c>
      <c r="H145">
        <f>IF(ISBLANK($B145),"",VLOOKUP($B145,ILData!$A$2:$AJ$96,28))</f>
        <v>53400</v>
      </c>
      <c r="I145">
        <f>IF(ISBLANK($B145),"",VLOOKUP($B145,ILData!$A$2:$AJ$96,29))</f>
        <v>57700</v>
      </c>
      <c r="J145">
        <f>IF(ISBLANK($B145),"",VLOOKUP($B145,ILData!$A$2:$AJ$96,30))</f>
        <v>61950</v>
      </c>
      <c r="K145">
        <f>IF(ISBLANK($B145),"",VLOOKUP($B145,ILData!$A$2:$AJ$96,31))</f>
        <v>66250</v>
      </c>
      <c r="L145">
        <f>IF(ISBLANK($B145),"",VLOOKUP($B145,ILData!$A$2:$AJ$96,32))</f>
        <v>70500</v>
      </c>
    </row>
    <row r="146" spans="1:12" x14ac:dyDescent="0.25">
      <c r="A146" s="98" t="s">
        <v>932</v>
      </c>
      <c r="B146" t="s">
        <v>85</v>
      </c>
      <c r="C146" s="158">
        <f>INDEX('Ability to Pay'!$C$2:$C$441,MATCH(A146,'Ability to Pay'!$A$2:$A$441,0))</f>
        <v>0.26</v>
      </c>
      <c r="D146" s="101">
        <f>INDEX('Unemployment Rates'!$B$2:$B$96,MATCH(B146,'Unemployment Rates'!$A$2:$A$96,0))</f>
        <v>5.6000000000000001E-2</v>
      </c>
      <c r="E146">
        <f>IF(ISBLANK($B146),"",VLOOKUP($B146,ILData!$A$2:$AJ$96,25))</f>
        <v>37400</v>
      </c>
      <c r="F146">
        <f>IF(ISBLANK($B146),"",VLOOKUP($B146,ILData!$A$2:$AJ$96,26))</f>
        <v>42750</v>
      </c>
      <c r="G146">
        <f>IF(ISBLANK($B146),"",VLOOKUP($B146,ILData!$A$2:$AJ$96,27))</f>
        <v>48100</v>
      </c>
      <c r="H146">
        <f>IF(ISBLANK($B146),"",VLOOKUP($B146,ILData!$A$2:$AJ$96,28))</f>
        <v>53400</v>
      </c>
      <c r="I146">
        <f>IF(ISBLANK($B146),"",VLOOKUP($B146,ILData!$A$2:$AJ$96,29))</f>
        <v>57700</v>
      </c>
      <c r="J146">
        <f>IF(ISBLANK($B146),"",VLOOKUP($B146,ILData!$A$2:$AJ$96,30))</f>
        <v>61950</v>
      </c>
      <c r="K146">
        <f>IF(ISBLANK($B146),"",VLOOKUP($B146,ILData!$A$2:$AJ$96,31))</f>
        <v>66250</v>
      </c>
      <c r="L146">
        <f>IF(ISBLANK($B146),"",VLOOKUP($B146,ILData!$A$2:$AJ$96,32))</f>
        <v>70500</v>
      </c>
    </row>
    <row r="147" spans="1:12" x14ac:dyDescent="0.25">
      <c r="A147" s="98" t="s">
        <v>940</v>
      </c>
      <c r="B147" t="s">
        <v>86</v>
      </c>
      <c r="C147" s="158">
        <f>INDEX('Ability to Pay'!$C$2:$C$441,MATCH(A147,'Ability to Pay'!$A$2:$A$441,0))</f>
        <v>0.3</v>
      </c>
      <c r="D147" s="101">
        <f>INDEX('Unemployment Rates'!$B$2:$B$96,MATCH(B147,'Unemployment Rates'!$A$2:$A$96,0))</f>
        <v>6.9000000000000006E-2</v>
      </c>
      <c r="E147">
        <f>IF(ISBLANK($B147),"",VLOOKUP($B147,ILData!$A$2:$AJ$96,25))</f>
        <v>45400</v>
      </c>
      <c r="F147">
        <f>IF(ISBLANK($B147),"",VLOOKUP($B147,ILData!$A$2:$AJ$96,26))</f>
        <v>51850</v>
      </c>
      <c r="G147">
        <f>IF(ISBLANK($B147),"",VLOOKUP($B147,ILData!$A$2:$AJ$96,27))</f>
        <v>58350</v>
      </c>
      <c r="H147">
        <f>IF(ISBLANK($B147),"",VLOOKUP($B147,ILData!$A$2:$AJ$96,28))</f>
        <v>64800</v>
      </c>
      <c r="I147">
        <f>IF(ISBLANK($B147),"",VLOOKUP($B147,ILData!$A$2:$AJ$96,29))</f>
        <v>70000</v>
      </c>
      <c r="J147">
        <f>IF(ISBLANK($B147),"",VLOOKUP($B147,ILData!$A$2:$AJ$96,30))</f>
        <v>75200</v>
      </c>
      <c r="K147">
        <f>IF(ISBLANK($B147),"",VLOOKUP($B147,ILData!$A$2:$AJ$96,31))</f>
        <v>80400</v>
      </c>
      <c r="L147">
        <f>IF(ISBLANK($B147),"",VLOOKUP($B147,ILData!$A$2:$AJ$96,32))</f>
        <v>85550</v>
      </c>
    </row>
    <row r="148" spans="1:12" x14ac:dyDescent="0.25">
      <c r="A148" s="98" t="s">
        <v>701</v>
      </c>
      <c r="B148" t="s">
        <v>34</v>
      </c>
      <c r="C148" s="158">
        <f>INDEX('Ability to Pay'!$C$2:$C$441,MATCH(A148,'Ability to Pay'!$A$2:$A$441,0))</f>
        <v>0.25</v>
      </c>
      <c r="D148" s="101">
        <f>INDEX('Unemployment Rates'!$B$2:$B$96,MATCH(B148,'Unemployment Rates'!$A$2:$A$96,0))</f>
        <v>4.9000000000000002E-2</v>
      </c>
      <c r="E148">
        <f>IF(ISBLANK($B148),"",VLOOKUP($B148,ILData!$A$2:$AJ$96,25))</f>
        <v>37400</v>
      </c>
      <c r="F148">
        <f>IF(ISBLANK($B148),"",VLOOKUP($B148,ILData!$A$2:$AJ$96,26))</f>
        <v>42750</v>
      </c>
      <c r="G148">
        <f>IF(ISBLANK($B148),"",VLOOKUP($B148,ILData!$A$2:$AJ$96,27))</f>
        <v>48100</v>
      </c>
      <c r="H148">
        <f>IF(ISBLANK($B148),"",VLOOKUP($B148,ILData!$A$2:$AJ$96,28))</f>
        <v>53400</v>
      </c>
      <c r="I148">
        <f>IF(ISBLANK($B148),"",VLOOKUP($B148,ILData!$A$2:$AJ$96,29))</f>
        <v>57700</v>
      </c>
      <c r="J148">
        <f>IF(ISBLANK($B148),"",VLOOKUP($B148,ILData!$A$2:$AJ$96,30))</f>
        <v>61950</v>
      </c>
      <c r="K148">
        <f>IF(ISBLANK($B148),"",VLOOKUP($B148,ILData!$A$2:$AJ$96,31))</f>
        <v>66250</v>
      </c>
      <c r="L148">
        <f>IF(ISBLANK($B148),"",VLOOKUP($B148,ILData!$A$2:$AJ$96,32))</f>
        <v>70500</v>
      </c>
    </row>
    <row r="149" spans="1:12" x14ac:dyDescent="0.25">
      <c r="A149" s="98" t="s">
        <v>698</v>
      </c>
      <c r="B149" t="s">
        <v>34</v>
      </c>
      <c r="C149" s="158">
        <f>INDEX('Ability to Pay'!$C$2:$C$441,MATCH(A149,'Ability to Pay'!$A$2:$A$441,0))</f>
        <v>0.21</v>
      </c>
      <c r="D149" s="101">
        <f>INDEX('Unemployment Rates'!$B$2:$B$96,MATCH(B149,'Unemployment Rates'!$A$2:$A$96,0))</f>
        <v>4.9000000000000002E-2</v>
      </c>
      <c r="E149">
        <f>IF(ISBLANK($B149),"",VLOOKUP($B149,ILData!$A$2:$AJ$96,25))</f>
        <v>37400</v>
      </c>
      <c r="F149">
        <f>IF(ISBLANK($B149),"",VLOOKUP($B149,ILData!$A$2:$AJ$96,26))</f>
        <v>42750</v>
      </c>
      <c r="G149">
        <f>IF(ISBLANK($B149),"",VLOOKUP($B149,ILData!$A$2:$AJ$96,27))</f>
        <v>48100</v>
      </c>
      <c r="H149">
        <f>IF(ISBLANK($B149),"",VLOOKUP($B149,ILData!$A$2:$AJ$96,28))</f>
        <v>53400</v>
      </c>
      <c r="I149">
        <f>IF(ISBLANK($B149),"",VLOOKUP($B149,ILData!$A$2:$AJ$96,29))</f>
        <v>57700</v>
      </c>
      <c r="J149">
        <f>IF(ISBLANK($B149),"",VLOOKUP($B149,ILData!$A$2:$AJ$96,30))</f>
        <v>61950</v>
      </c>
      <c r="K149">
        <f>IF(ISBLANK($B149),"",VLOOKUP($B149,ILData!$A$2:$AJ$96,31))</f>
        <v>66250</v>
      </c>
      <c r="L149">
        <f>IF(ISBLANK($B149),"",VLOOKUP($B149,ILData!$A$2:$AJ$96,32))</f>
        <v>70500</v>
      </c>
    </row>
    <row r="150" spans="1:12" x14ac:dyDescent="0.25">
      <c r="A150" s="98" t="s">
        <v>709</v>
      </c>
      <c r="B150" t="s">
        <v>35</v>
      </c>
      <c r="C150" s="158">
        <f>INDEX('Ability to Pay'!$C$2:$C$441,MATCH(A150,'Ability to Pay'!$A$2:$A$441,0))</f>
        <v>0.22</v>
      </c>
      <c r="D150" s="101">
        <f>INDEX('Unemployment Rates'!$B$2:$B$96,MATCH(B150,'Unemployment Rates'!$A$2:$A$96,0))</f>
        <v>5.2999999999999999E-2</v>
      </c>
      <c r="E150">
        <f>IF(ISBLANK($B150),"",VLOOKUP($B150,ILData!$A$2:$AJ$96,25))</f>
        <v>39850</v>
      </c>
      <c r="F150">
        <f>IF(ISBLANK($B150),"",VLOOKUP($B150,ILData!$A$2:$AJ$96,26))</f>
        <v>45550</v>
      </c>
      <c r="G150">
        <f>IF(ISBLANK($B150),"",VLOOKUP($B150,ILData!$A$2:$AJ$96,27))</f>
        <v>51250</v>
      </c>
      <c r="H150">
        <f>IF(ISBLANK($B150),"",VLOOKUP($B150,ILData!$A$2:$AJ$96,28))</f>
        <v>56900</v>
      </c>
      <c r="I150">
        <f>IF(ISBLANK($B150),"",VLOOKUP($B150,ILData!$A$2:$AJ$96,29))</f>
        <v>61500</v>
      </c>
      <c r="J150">
        <f>IF(ISBLANK($B150),"",VLOOKUP($B150,ILData!$A$2:$AJ$96,30))</f>
        <v>66050</v>
      </c>
      <c r="K150">
        <f>IF(ISBLANK($B150),"",VLOOKUP($B150,ILData!$A$2:$AJ$96,31))</f>
        <v>70600</v>
      </c>
      <c r="L150">
        <f>IF(ISBLANK($B150),"",VLOOKUP($B150,ILData!$A$2:$AJ$96,32))</f>
        <v>75150</v>
      </c>
    </row>
    <row r="151" spans="1:12" x14ac:dyDescent="0.25">
      <c r="A151" s="98" t="s">
        <v>968</v>
      </c>
      <c r="B151" t="s">
        <v>91</v>
      </c>
      <c r="C151" s="158">
        <f>INDEX('Ability to Pay'!$C$2:$C$441,MATCH(A151,'Ability to Pay'!$A$2:$A$441,0))</f>
        <v>0.22</v>
      </c>
      <c r="D151" s="101">
        <f>INDEX('Unemployment Rates'!$B$2:$B$96,MATCH(B151,'Unemployment Rates'!$A$2:$A$96,0))</f>
        <v>4.8000000000000001E-2</v>
      </c>
      <c r="E151">
        <f>IF(ISBLANK($B151),"",VLOOKUP($B151,ILData!$A$2:$AJ$96,25))</f>
        <v>45400</v>
      </c>
      <c r="F151">
        <f>IF(ISBLANK($B151),"",VLOOKUP($B151,ILData!$A$2:$AJ$96,26))</f>
        <v>51850</v>
      </c>
      <c r="G151">
        <f>IF(ISBLANK($B151),"",VLOOKUP($B151,ILData!$A$2:$AJ$96,27))</f>
        <v>58350</v>
      </c>
      <c r="H151">
        <f>IF(ISBLANK($B151),"",VLOOKUP($B151,ILData!$A$2:$AJ$96,28))</f>
        <v>64800</v>
      </c>
      <c r="I151">
        <f>IF(ISBLANK($B151),"",VLOOKUP($B151,ILData!$A$2:$AJ$96,29))</f>
        <v>70000</v>
      </c>
      <c r="J151">
        <f>IF(ISBLANK($B151),"",VLOOKUP($B151,ILData!$A$2:$AJ$96,30))</f>
        <v>75200</v>
      </c>
      <c r="K151">
        <f>IF(ISBLANK($B151),"",VLOOKUP($B151,ILData!$A$2:$AJ$96,31))</f>
        <v>80400</v>
      </c>
      <c r="L151">
        <f>IF(ISBLANK($B151),"",VLOOKUP($B151,ILData!$A$2:$AJ$96,32))</f>
        <v>85550</v>
      </c>
    </row>
    <row r="152" spans="1:12" x14ac:dyDescent="0.25">
      <c r="A152" s="98" t="s">
        <v>996</v>
      </c>
      <c r="B152" t="s">
        <v>99</v>
      </c>
      <c r="C152" s="158">
        <f>INDEX('Ability to Pay'!$C$2:$C$441,MATCH(A152,'Ability to Pay'!$A$2:$A$441,0))</f>
        <v>0.23</v>
      </c>
      <c r="D152" s="101">
        <f>INDEX('Unemployment Rates'!$B$2:$B$96,MATCH(B152,'Unemployment Rates'!$A$2:$A$96,0))</f>
        <v>4.2999999999999997E-2</v>
      </c>
      <c r="E152">
        <f>IF(ISBLANK($B152),"",VLOOKUP($B152,ILData!$A$2:$AJ$96,25))</f>
        <v>37400</v>
      </c>
      <c r="F152">
        <f>IF(ISBLANK($B152),"",VLOOKUP($B152,ILData!$A$2:$AJ$96,26))</f>
        <v>42750</v>
      </c>
      <c r="G152">
        <f>IF(ISBLANK($B152),"",VLOOKUP($B152,ILData!$A$2:$AJ$96,27))</f>
        <v>48100</v>
      </c>
      <c r="H152">
        <f>IF(ISBLANK($B152),"",VLOOKUP($B152,ILData!$A$2:$AJ$96,28))</f>
        <v>53400</v>
      </c>
      <c r="I152">
        <f>IF(ISBLANK($B152),"",VLOOKUP($B152,ILData!$A$2:$AJ$96,29))</f>
        <v>57700</v>
      </c>
      <c r="J152">
        <f>IF(ISBLANK($B152),"",VLOOKUP($B152,ILData!$A$2:$AJ$96,30))</f>
        <v>61950</v>
      </c>
      <c r="K152">
        <f>IF(ISBLANK($B152),"",VLOOKUP($B152,ILData!$A$2:$AJ$96,31))</f>
        <v>66250</v>
      </c>
      <c r="L152">
        <f>IF(ISBLANK($B152),"",VLOOKUP($B152,ILData!$A$2:$AJ$96,32))</f>
        <v>70500</v>
      </c>
    </row>
    <row r="153" spans="1:12" x14ac:dyDescent="0.25">
      <c r="A153" s="98" t="s">
        <v>656</v>
      </c>
      <c r="B153" t="s">
        <v>26</v>
      </c>
      <c r="C153" s="158">
        <f>INDEX('Ability to Pay'!$C$2:$C$441,MATCH(A153,'Ability to Pay'!$A$2:$A$441,0))</f>
        <v>0.27</v>
      </c>
      <c r="D153" s="101">
        <f>INDEX('Unemployment Rates'!$B$2:$B$96,MATCH(B153,'Unemployment Rates'!$A$2:$A$96,0))</f>
        <v>0.05</v>
      </c>
      <c r="E153">
        <f>IF(ISBLANK($B153),"",VLOOKUP($B153,ILData!$A$2:$AJ$96,25))</f>
        <v>55900</v>
      </c>
      <c r="F153">
        <f>IF(ISBLANK($B153),"",VLOOKUP($B153,ILData!$A$2:$AJ$96,26))</f>
        <v>63900</v>
      </c>
      <c r="G153">
        <f>IF(ISBLANK($B153),"",VLOOKUP($B153,ILData!$A$2:$AJ$96,27))</f>
        <v>71900</v>
      </c>
      <c r="H153">
        <f>IF(ISBLANK($B153),"",VLOOKUP($B153,ILData!$A$2:$AJ$96,28))</f>
        <v>79850</v>
      </c>
      <c r="I153">
        <f>IF(ISBLANK($B153),"",VLOOKUP($B153,ILData!$A$2:$AJ$96,29))</f>
        <v>86250</v>
      </c>
      <c r="J153">
        <f>IF(ISBLANK($B153),"",VLOOKUP($B153,ILData!$A$2:$AJ$96,30))</f>
        <v>92650</v>
      </c>
      <c r="K153">
        <f>IF(ISBLANK($B153),"",VLOOKUP($B153,ILData!$A$2:$AJ$96,31))</f>
        <v>99050</v>
      </c>
      <c r="L153">
        <f>IF(ISBLANK($B153),"",VLOOKUP($B153,ILData!$A$2:$AJ$96,32))</f>
        <v>105450</v>
      </c>
    </row>
    <row r="154" spans="1:12" x14ac:dyDescent="0.25">
      <c r="A154" s="98" t="s">
        <v>946</v>
      </c>
      <c r="B154" t="s">
        <v>87</v>
      </c>
      <c r="C154" s="158">
        <f>INDEX('Ability to Pay'!$C$2:$C$441,MATCH(A154,'Ability to Pay'!$A$2:$A$441,0))</f>
        <v>0.27</v>
      </c>
      <c r="D154" s="101">
        <f>INDEX('Unemployment Rates'!$B$2:$B$96,MATCH(B154,'Unemployment Rates'!$A$2:$A$96,0))</f>
        <v>4.1000000000000002E-2</v>
      </c>
      <c r="E154">
        <f>IF(ISBLANK($B154),"",VLOOKUP($B154,ILData!$A$2:$AJ$96,25))</f>
        <v>38950</v>
      </c>
      <c r="F154">
        <f>IF(ISBLANK($B154),"",VLOOKUP($B154,ILData!$A$2:$AJ$96,26))</f>
        <v>44500</v>
      </c>
      <c r="G154">
        <f>IF(ISBLANK($B154),"",VLOOKUP($B154,ILData!$A$2:$AJ$96,27))</f>
        <v>50050</v>
      </c>
      <c r="H154">
        <f>IF(ISBLANK($B154),"",VLOOKUP($B154,ILData!$A$2:$AJ$96,28))</f>
        <v>55600</v>
      </c>
      <c r="I154">
        <f>IF(ISBLANK($B154),"",VLOOKUP($B154,ILData!$A$2:$AJ$96,29))</f>
        <v>60050</v>
      </c>
      <c r="J154">
        <f>IF(ISBLANK($B154),"",VLOOKUP($B154,ILData!$A$2:$AJ$96,30))</f>
        <v>64500</v>
      </c>
      <c r="K154">
        <f>IF(ISBLANK($B154),"",VLOOKUP($B154,ILData!$A$2:$AJ$96,31))</f>
        <v>68950</v>
      </c>
      <c r="L154">
        <f>IF(ISBLANK($B154),"",VLOOKUP($B154,ILData!$A$2:$AJ$96,32))</f>
        <v>73400</v>
      </c>
    </row>
    <row r="155" spans="1:12" x14ac:dyDescent="0.25">
      <c r="A155" s="98" t="s">
        <v>715</v>
      </c>
      <c r="B155" t="s">
        <v>36</v>
      </c>
      <c r="C155" s="158">
        <f>INDEX('Ability to Pay'!$C$2:$C$441,MATCH(A155,'Ability to Pay'!$A$2:$A$441,0))</f>
        <v>0.2</v>
      </c>
      <c r="D155" s="101">
        <f>INDEX('Unemployment Rates'!$B$2:$B$96,MATCH(B155,'Unemployment Rates'!$A$2:$A$96,0))</f>
        <v>0.05</v>
      </c>
      <c r="E155">
        <f>IF(ISBLANK($B155),"",VLOOKUP($B155,ILData!$A$2:$AJ$96,25))</f>
        <v>37400</v>
      </c>
      <c r="F155">
        <f>IF(ISBLANK($B155),"",VLOOKUP($B155,ILData!$A$2:$AJ$96,26))</f>
        <v>42750</v>
      </c>
      <c r="G155">
        <f>IF(ISBLANK($B155),"",VLOOKUP($B155,ILData!$A$2:$AJ$96,27))</f>
        <v>48100</v>
      </c>
      <c r="H155">
        <f>IF(ISBLANK($B155),"",VLOOKUP($B155,ILData!$A$2:$AJ$96,28))</f>
        <v>53400</v>
      </c>
      <c r="I155">
        <f>IF(ISBLANK($B155),"",VLOOKUP($B155,ILData!$A$2:$AJ$96,29))</f>
        <v>57700</v>
      </c>
      <c r="J155">
        <f>IF(ISBLANK($B155),"",VLOOKUP($B155,ILData!$A$2:$AJ$96,30))</f>
        <v>61950</v>
      </c>
      <c r="K155">
        <f>IF(ISBLANK($B155),"",VLOOKUP($B155,ILData!$A$2:$AJ$96,31))</f>
        <v>66250</v>
      </c>
      <c r="L155">
        <f>IF(ISBLANK($B155),"",VLOOKUP($B155,ILData!$A$2:$AJ$96,32))</f>
        <v>70500</v>
      </c>
    </row>
    <row r="156" spans="1:12" x14ac:dyDescent="0.25">
      <c r="A156" s="98" t="s">
        <v>749</v>
      </c>
      <c r="B156" t="s">
        <v>42</v>
      </c>
      <c r="C156" s="158">
        <f>INDEX('Ability to Pay'!$C$2:$C$441,MATCH(A156,'Ability to Pay'!$A$2:$A$441,0))</f>
        <v>0.18</v>
      </c>
      <c r="D156" s="101">
        <f>INDEX('Unemployment Rates'!$B$2:$B$96,MATCH(B156,'Unemployment Rates'!$A$2:$A$96,0))</f>
        <v>6.0999999999999999E-2</v>
      </c>
      <c r="E156">
        <f>IF(ISBLANK($B156),"",VLOOKUP($B156,ILData!$A$2:$AJ$96,25))</f>
        <v>37400</v>
      </c>
      <c r="F156">
        <f>IF(ISBLANK($B156),"",VLOOKUP($B156,ILData!$A$2:$AJ$96,26))</f>
        <v>42750</v>
      </c>
      <c r="G156">
        <f>IF(ISBLANK($B156),"",VLOOKUP($B156,ILData!$A$2:$AJ$96,27))</f>
        <v>48100</v>
      </c>
      <c r="H156">
        <f>IF(ISBLANK($B156),"",VLOOKUP($B156,ILData!$A$2:$AJ$96,28))</f>
        <v>53400</v>
      </c>
      <c r="I156">
        <f>IF(ISBLANK($B156),"",VLOOKUP($B156,ILData!$A$2:$AJ$96,29))</f>
        <v>57700</v>
      </c>
      <c r="J156">
        <f>IF(ISBLANK($B156),"",VLOOKUP($B156,ILData!$A$2:$AJ$96,30))</f>
        <v>61950</v>
      </c>
      <c r="K156">
        <f>IF(ISBLANK($B156),"",VLOOKUP($B156,ILData!$A$2:$AJ$96,31))</f>
        <v>66250</v>
      </c>
      <c r="L156">
        <f>IF(ISBLANK($B156),"",VLOOKUP($B156,ILData!$A$2:$AJ$96,32))</f>
        <v>70500</v>
      </c>
    </row>
    <row r="157" spans="1:12" x14ac:dyDescent="0.25">
      <c r="A157" s="98" t="s">
        <v>904</v>
      </c>
      <c r="B157" t="s">
        <v>79</v>
      </c>
      <c r="C157" s="158">
        <f>INDEX('Ability to Pay'!$C$2:$C$441,MATCH(A157,'Ability to Pay'!$A$2:$A$441,0))</f>
        <v>0.12</v>
      </c>
      <c r="D157" s="101">
        <f>INDEX('Unemployment Rates'!$B$2:$B$96,MATCH(B157,'Unemployment Rates'!$A$2:$A$96,0))</f>
        <v>6.2E-2</v>
      </c>
      <c r="E157">
        <f>IF(ISBLANK($B157),"",VLOOKUP($B157,ILData!$A$2:$AJ$96,25))</f>
        <v>37400</v>
      </c>
      <c r="F157">
        <f>IF(ISBLANK($B157),"",VLOOKUP($B157,ILData!$A$2:$AJ$96,26))</f>
        <v>42750</v>
      </c>
      <c r="G157">
        <f>IF(ISBLANK($B157),"",VLOOKUP($B157,ILData!$A$2:$AJ$96,27))</f>
        <v>48100</v>
      </c>
      <c r="H157">
        <f>IF(ISBLANK($B157),"",VLOOKUP($B157,ILData!$A$2:$AJ$96,28))</f>
        <v>53400</v>
      </c>
      <c r="I157">
        <f>IF(ISBLANK($B157),"",VLOOKUP($B157,ILData!$A$2:$AJ$96,29))</f>
        <v>57700</v>
      </c>
      <c r="J157">
        <f>IF(ISBLANK($B157),"",VLOOKUP($B157,ILData!$A$2:$AJ$96,30))</f>
        <v>61950</v>
      </c>
      <c r="K157">
        <f>IF(ISBLANK($B157),"",VLOOKUP($B157,ILData!$A$2:$AJ$96,31))</f>
        <v>66250</v>
      </c>
      <c r="L157">
        <f>IF(ISBLANK($B157),"",VLOOKUP($B157,ILData!$A$2:$AJ$96,32))</f>
        <v>70500</v>
      </c>
    </row>
    <row r="158" spans="1:12" x14ac:dyDescent="0.25">
      <c r="A158" s="98" t="s">
        <v>819</v>
      </c>
      <c r="B158" t="s">
        <v>60</v>
      </c>
      <c r="C158" s="158">
        <f>INDEX('Ability to Pay'!$C$2:$C$441,MATCH(A158,'Ability to Pay'!$A$2:$A$441,0))</f>
        <v>0.28000000000000003</v>
      </c>
      <c r="D158" s="101">
        <f>INDEX('Unemployment Rates'!$B$2:$B$96,MATCH(B158,'Unemployment Rates'!$A$2:$A$96,0))</f>
        <v>4.2999999999999997E-2</v>
      </c>
      <c r="E158">
        <f>IF(ISBLANK($B158),"",VLOOKUP($B158,ILData!$A$2:$AJ$96,25))</f>
        <v>48400</v>
      </c>
      <c r="F158">
        <f>IF(ISBLANK($B158),"",VLOOKUP($B158,ILData!$A$2:$AJ$96,26))</f>
        <v>55300</v>
      </c>
      <c r="G158">
        <f>IF(ISBLANK($B158),"",VLOOKUP($B158,ILData!$A$2:$AJ$96,27))</f>
        <v>62200</v>
      </c>
      <c r="H158">
        <f>IF(ISBLANK($B158),"",VLOOKUP($B158,ILData!$A$2:$AJ$96,28))</f>
        <v>69100</v>
      </c>
      <c r="I158">
        <f>IF(ISBLANK($B158),"",VLOOKUP($B158,ILData!$A$2:$AJ$96,29))</f>
        <v>74650</v>
      </c>
      <c r="J158">
        <f>IF(ISBLANK($B158),"",VLOOKUP($B158,ILData!$A$2:$AJ$96,30))</f>
        <v>80200</v>
      </c>
      <c r="K158">
        <f>IF(ISBLANK($B158),"",VLOOKUP($B158,ILData!$A$2:$AJ$96,31))</f>
        <v>85700</v>
      </c>
      <c r="L158">
        <f>IF(ISBLANK($B158),"",VLOOKUP($B158,ILData!$A$2:$AJ$96,32))</f>
        <v>91250</v>
      </c>
    </row>
    <row r="159" spans="1:12" x14ac:dyDescent="0.25">
      <c r="A159" s="98" t="s">
        <v>915</v>
      </c>
      <c r="B159" t="s">
        <v>81</v>
      </c>
      <c r="C159" s="158">
        <f>INDEX('Ability to Pay'!$C$2:$C$441,MATCH(A159,'Ability to Pay'!$A$2:$A$441,0))</f>
        <v>0.28000000000000003</v>
      </c>
      <c r="D159" s="101">
        <f>INDEX('Unemployment Rates'!$B$2:$B$96,MATCH(B159,'Unemployment Rates'!$A$2:$A$96,0))</f>
        <v>0.04</v>
      </c>
      <c r="E159">
        <f>IF(ISBLANK($B159),"",VLOOKUP($B159,ILData!$A$2:$AJ$96,25))</f>
        <v>55900</v>
      </c>
      <c r="F159">
        <f>IF(ISBLANK($B159),"",VLOOKUP($B159,ILData!$A$2:$AJ$96,26))</f>
        <v>63900</v>
      </c>
      <c r="G159">
        <f>IF(ISBLANK($B159),"",VLOOKUP($B159,ILData!$A$2:$AJ$96,27))</f>
        <v>71900</v>
      </c>
      <c r="H159">
        <f>IF(ISBLANK($B159),"",VLOOKUP($B159,ILData!$A$2:$AJ$96,28))</f>
        <v>79850</v>
      </c>
      <c r="I159">
        <f>IF(ISBLANK($B159),"",VLOOKUP($B159,ILData!$A$2:$AJ$96,29))</f>
        <v>86250</v>
      </c>
      <c r="J159">
        <f>IF(ISBLANK($B159),"",VLOOKUP($B159,ILData!$A$2:$AJ$96,30))</f>
        <v>92650</v>
      </c>
      <c r="K159">
        <f>IF(ISBLANK($B159),"",VLOOKUP($B159,ILData!$A$2:$AJ$96,31))</f>
        <v>99050</v>
      </c>
      <c r="L159">
        <f>IF(ISBLANK($B159),"",VLOOKUP($B159,ILData!$A$2:$AJ$96,32))</f>
        <v>105450</v>
      </c>
    </row>
    <row r="160" spans="1:12" x14ac:dyDescent="0.25">
      <c r="A160" s="98" t="s">
        <v>719</v>
      </c>
      <c r="B160" t="s">
        <v>37</v>
      </c>
      <c r="C160" s="158">
        <f>INDEX('Ability to Pay'!$C$2:$C$441,MATCH(A160,'Ability to Pay'!$A$2:$A$441,0))</f>
        <v>0.19</v>
      </c>
      <c r="D160" s="101">
        <f>INDEX('Unemployment Rates'!$B$2:$B$96,MATCH(B160,'Unemployment Rates'!$A$2:$A$96,0))</f>
        <v>5.5E-2</v>
      </c>
      <c r="E160">
        <f>IF(ISBLANK($B160),"",VLOOKUP($B160,ILData!$A$2:$AJ$96,25))</f>
        <v>38150</v>
      </c>
      <c r="F160">
        <f>IF(ISBLANK($B160),"",VLOOKUP($B160,ILData!$A$2:$AJ$96,26))</f>
        <v>43600</v>
      </c>
      <c r="G160">
        <f>IF(ISBLANK($B160),"",VLOOKUP($B160,ILData!$A$2:$AJ$96,27))</f>
        <v>49050</v>
      </c>
      <c r="H160">
        <f>IF(ISBLANK($B160),"",VLOOKUP($B160,ILData!$A$2:$AJ$96,28))</f>
        <v>54450</v>
      </c>
      <c r="I160">
        <f>IF(ISBLANK($B160),"",VLOOKUP($B160,ILData!$A$2:$AJ$96,29))</f>
        <v>58850</v>
      </c>
      <c r="J160">
        <f>IF(ISBLANK($B160),"",VLOOKUP($B160,ILData!$A$2:$AJ$96,30))</f>
        <v>63200</v>
      </c>
      <c r="K160">
        <f>IF(ISBLANK($B160),"",VLOOKUP($B160,ILData!$A$2:$AJ$96,31))</f>
        <v>67550</v>
      </c>
      <c r="L160">
        <f>IF(ISBLANK($B160),"",VLOOKUP($B160,ILData!$A$2:$AJ$96,32))</f>
        <v>71900</v>
      </c>
    </row>
    <row r="161" spans="1:12" x14ac:dyDescent="0.25">
      <c r="A161" s="98" t="s">
        <v>721</v>
      </c>
      <c r="B161" t="s">
        <v>37</v>
      </c>
      <c r="C161" s="158">
        <f>INDEX('Ability to Pay'!$C$2:$C$441,MATCH(A161,'Ability to Pay'!$A$2:$A$441,0))</f>
        <v>0.15</v>
      </c>
      <c r="D161" s="101">
        <f>INDEX('Unemployment Rates'!$B$2:$B$96,MATCH(B161,'Unemployment Rates'!$A$2:$A$96,0))</f>
        <v>5.5E-2</v>
      </c>
      <c r="E161">
        <f>IF(ISBLANK($B161),"",VLOOKUP($B161,ILData!$A$2:$AJ$96,25))</f>
        <v>38150</v>
      </c>
      <c r="F161">
        <f>IF(ISBLANK($B161),"",VLOOKUP($B161,ILData!$A$2:$AJ$96,26))</f>
        <v>43600</v>
      </c>
      <c r="G161">
        <f>IF(ISBLANK($B161),"",VLOOKUP($B161,ILData!$A$2:$AJ$96,27))</f>
        <v>49050</v>
      </c>
      <c r="H161">
        <f>IF(ISBLANK($B161),"",VLOOKUP($B161,ILData!$A$2:$AJ$96,28))</f>
        <v>54450</v>
      </c>
      <c r="I161">
        <f>IF(ISBLANK($B161),"",VLOOKUP($B161,ILData!$A$2:$AJ$96,29))</f>
        <v>58850</v>
      </c>
      <c r="J161">
        <f>IF(ISBLANK($B161),"",VLOOKUP($B161,ILData!$A$2:$AJ$96,30))</f>
        <v>63200</v>
      </c>
      <c r="K161">
        <f>IF(ISBLANK($B161),"",VLOOKUP($B161,ILData!$A$2:$AJ$96,31))</f>
        <v>67550</v>
      </c>
      <c r="L161">
        <f>IF(ISBLANK($B161),"",VLOOKUP($B161,ILData!$A$2:$AJ$96,32))</f>
        <v>71900</v>
      </c>
    </row>
    <row r="162" spans="1:12" x14ac:dyDescent="0.25">
      <c r="A162" s="98" t="s">
        <v>997</v>
      </c>
      <c r="B162" t="s">
        <v>99</v>
      </c>
      <c r="C162" s="158">
        <f>INDEX('Ability to Pay'!$C$2:$C$441,MATCH(A162,'Ability to Pay'!$A$2:$A$441,0))</f>
        <v>0.21</v>
      </c>
      <c r="D162" s="101">
        <f>INDEX('Unemployment Rates'!$B$2:$B$96,MATCH(B162,'Unemployment Rates'!$A$2:$A$96,0))</f>
        <v>4.2999999999999997E-2</v>
      </c>
      <c r="E162">
        <f>IF(ISBLANK($B162),"",VLOOKUP($B162,ILData!$A$2:$AJ$96,25))</f>
        <v>37400</v>
      </c>
      <c r="F162">
        <f>IF(ISBLANK($B162),"",VLOOKUP($B162,ILData!$A$2:$AJ$96,26))</f>
        <v>42750</v>
      </c>
      <c r="G162">
        <f>IF(ISBLANK($B162),"",VLOOKUP($B162,ILData!$A$2:$AJ$96,27))</f>
        <v>48100</v>
      </c>
      <c r="H162">
        <f>IF(ISBLANK($B162),"",VLOOKUP($B162,ILData!$A$2:$AJ$96,28))</f>
        <v>53400</v>
      </c>
      <c r="I162">
        <f>IF(ISBLANK($B162),"",VLOOKUP($B162,ILData!$A$2:$AJ$96,29))</f>
        <v>57700</v>
      </c>
      <c r="J162">
        <f>IF(ISBLANK($B162),"",VLOOKUP($B162,ILData!$A$2:$AJ$96,30))</f>
        <v>61950</v>
      </c>
      <c r="K162">
        <f>IF(ISBLANK($B162),"",VLOOKUP($B162,ILData!$A$2:$AJ$96,31))</f>
        <v>66250</v>
      </c>
      <c r="L162">
        <f>IF(ISBLANK($B162),"",VLOOKUP($B162,ILData!$A$2:$AJ$96,32))</f>
        <v>70500</v>
      </c>
    </row>
    <row r="163" spans="1:12" x14ac:dyDescent="0.25">
      <c r="A163" s="98" t="s">
        <v>728</v>
      </c>
      <c r="B163" t="s">
        <v>38</v>
      </c>
      <c r="C163" s="158">
        <f>INDEX('Ability to Pay'!$C$2:$C$441,MATCH(A163,'Ability to Pay'!$A$2:$A$441,0))</f>
        <v>0.16</v>
      </c>
      <c r="D163" s="101">
        <f>INDEX('Unemployment Rates'!$B$2:$B$96,MATCH(B163,'Unemployment Rates'!$A$2:$A$96,0))</f>
        <v>6.6000000000000003E-2</v>
      </c>
      <c r="E163">
        <f>IF(ISBLANK($B163),"",VLOOKUP($B163,ILData!$A$2:$AJ$96,25))</f>
        <v>37400</v>
      </c>
      <c r="F163">
        <f>IF(ISBLANK($B163),"",VLOOKUP($B163,ILData!$A$2:$AJ$96,26))</f>
        <v>42750</v>
      </c>
      <c r="G163">
        <f>IF(ISBLANK($B163),"",VLOOKUP($B163,ILData!$A$2:$AJ$96,27))</f>
        <v>48100</v>
      </c>
      <c r="H163">
        <f>IF(ISBLANK($B163),"",VLOOKUP($B163,ILData!$A$2:$AJ$96,28))</f>
        <v>53400</v>
      </c>
      <c r="I163">
        <f>IF(ISBLANK($B163),"",VLOOKUP($B163,ILData!$A$2:$AJ$96,29))</f>
        <v>57700</v>
      </c>
      <c r="J163">
        <f>IF(ISBLANK($B163),"",VLOOKUP($B163,ILData!$A$2:$AJ$96,30))</f>
        <v>61950</v>
      </c>
      <c r="K163">
        <f>IF(ISBLANK($B163),"",VLOOKUP($B163,ILData!$A$2:$AJ$96,31))</f>
        <v>66250</v>
      </c>
      <c r="L163">
        <f>IF(ISBLANK($B163),"",VLOOKUP($B163,ILData!$A$2:$AJ$96,32))</f>
        <v>70500</v>
      </c>
    </row>
    <row r="164" spans="1:12" x14ac:dyDescent="0.25">
      <c r="A164" s="98" t="s">
        <v>724</v>
      </c>
      <c r="B164" t="s">
        <v>38</v>
      </c>
      <c r="C164" s="158">
        <f>INDEX('Ability to Pay'!$C$2:$C$441,MATCH(A164,'Ability to Pay'!$A$2:$A$441,0))</f>
        <v>0.16</v>
      </c>
      <c r="D164" s="101">
        <f>INDEX('Unemployment Rates'!$B$2:$B$96,MATCH(B164,'Unemployment Rates'!$A$2:$A$96,0))</f>
        <v>6.6000000000000003E-2</v>
      </c>
      <c r="E164">
        <f>IF(ISBLANK($B164),"",VLOOKUP($B164,ILData!$A$2:$AJ$96,25))</f>
        <v>37400</v>
      </c>
      <c r="F164">
        <f>IF(ISBLANK($B164),"",VLOOKUP($B164,ILData!$A$2:$AJ$96,26))</f>
        <v>42750</v>
      </c>
      <c r="G164">
        <f>IF(ISBLANK($B164),"",VLOOKUP($B164,ILData!$A$2:$AJ$96,27))</f>
        <v>48100</v>
      </c>
      <c r="H164">
        <f>IF(ISBLANK($B164),"",VLOOKUP($B164,ILData!$A$2:$AJ$96,28))</f>
        <v>53400</v>
      </c>
      <c r="I164">
        <f>IF(ISBLANK($B164),"",VLOOKUP($B164,ILData!$A$2:$AJ$96,29))</f>
        <v>57700</v>
      </c>
      <c r="J164">
        <f>IF(ISBLANK($B164),"",VLOOKUP($B164,ILData!$A$2:$AJ$96,30))</f>
        <v>61950</v>
      </c>
      <c r="K164">
        <f>IF(ISBLANK($B164),"",VLOOKUP($B164,ILData!$A$2:$AJ$96,31))</f>
        <v>66250</v>
      </c>
      <c r="L164">
        <f>IF(ISBLANK($B164),"",VLOOKUP($B164,ILData!$A$2:$AJ$96,32))</f>
        <v>70500</v>
      </c>
    </row>
    <row r="165" spans="1:12" x14ac:dyDescent="0.25">
      <c r="A165" s="98" t="s">
        <v>856</v>
      </c>
      <c r="B165" t="s">
        <v>62</v>
      </c>
      <c r="C165" s="158">
        <f>INDEX('Ability to Pay'!$C$2:$C$441,MATCH(A165,'Ability to Pay'!$A$2:$A$441,0))</f>
        <v>0.13</v>
      </c>
      <c r="D165" s="101">
        <f>INDEX('Unemployment Rates'!$B$2:$B$96,MATCH(B165,'Unemployment Rates'!$A$2:$A$96,0))</f>
        <v>6.0999999999999999E-2</v>
      </c>
      <c r="E165">
        <f>IF(ISBLANK($B165),"",VLOOKUP($B165,ILData!$A$2:$AJ$96,25))</f>
        <v>37400</v>
      </c>
      <c r="F165">
        <f>IF(ISBLANK($B165),"",VLOOKUP($B165,ILData!$A$2:$AJ$96,26))</f>
        <v>42750</v>
      </c>
      <c r="G165">
        <f>IF(ISBLANK($B165),"",VLOOKUP($B165,ILData!$A$2:$AJ$96,27))</f>
        <v>48100</v>
      </c>
      <c r="H165">
        <f>IF(ISBLANK($B165),"",VLOOKUP($B165,ILData!$A$2:$AJ$96,28))</f>
        <v>53400</v>
      </c>
      <c r="I165">
        <f>IF(ISBLANK($B165),"",VLOOKUP($B165,ILData!$A$2:$AJ$96,29))</f>
        <v>57700</v>
      </c>
      <c r="J165">
        <f>IF(ISBLANK($B165),"",VLOOKUP($B165,ILData!$A$2:$AJ$96,30))</f>
        <v>61950</v>
      </c>
      <c r="K165">
        <f>IF(ISBLANK($B165),"",VLOOKUP($B165,ILData!$A$2:$AJ$96,31))</f>
        <v>66250</v>
      </c>
      <c r="L165">
        <f>IF(ISBLANK($B165),"",VLOOKUP($B165,ILData!$A$2:$AJ$96,32))</f>
        <v>70500</v>
      </c>
    </row>
    <row r="166" spans="1:12" x14ac:dyDescent="0.25">
      <c r="A166" s="98" t="s">
        <v>806</v>
      </c>
      <c r="B166" t="s">
        <v>56</v>
      </c>
      <c r="C166" s="158">
        <f>INDEX('Ability to Pay'!$C$2:$C$441,MATCH(A166,'Ability to Pay'!$A$2:$A$441,0))</f>
        <v>0.18</v>
      </c>
      <c r="D166" s="101">
        <f>INDEX('Unemployment Rates'!$B$2:$B$96,MATCH(B166,'Unemployment Rates'!$A$2:$A$96,0))</f>
        <v>6.5000000000000002E-2</v>
      </c>
      <c r="E166">
        <f>IF(ISBLANK($B166),"",VLOOKUP($B166,ILData!$A$2:$AJ$96,25))</f>
        <v>37400</v>
      </c>
      <c r="F166">
        <f>IF(ISBLANK($B166),"",VLOOKUP($B166,ILData!$A$2:$AJ$96,26))</f>
        <v>42750</v>
      </c>
      <c r="G166">
        <f>IF(ISBLANK($B166),"",VLOOKUP($B166,ILData!$A$2:$AJ$96,27))</f>
        <v>48100</v>
      </c>
      <c r="H166">
        <f>IF(ISBLANK($B166),"",VLOOKUP($B166,ILData!$A$2:$AJ$96,28))</f>
        <v>53400</v>
      </c>
      <c r="I166">
        <f>IF(ISBLANK($B166),"",VLOOKUP($B166,ILData!$A$2:$AJ$96,29))</f>
        <v>57700</v>
      </c>
      <c r="J166">
        <f>IF(ISBLANK($B166),"",VLOOKUP($B166,ILData!$A$2:$AJ$96,30))</f>
        <v>61950</v>
      </c>
      <c r="K166">
        <f>IF(ISBLANK($B166),"",VLOOKUP($B166,ILData!$A$2:$AJ$96,31))</f>
        <v>66250</v>
      </c>
      <c r="L166">
        <f>IF(ISBLANK($B166),"",VLOOKUP($B166,ILData!$A$2:$AJ$96,32))</f>
        <v>70500</v>
      </c>
    </row>
    <row r="167" spans="1:12" x14ac:dyDescent="0.25">
      <c r="A167" s="98" t="s">
        <v>732</v>
      </c>
      <c r="B167" t="s">
        <v>39</v>
      </c>
      <c r="C167" s="158">
        <f>INDEX('Ability to Pay'!$C$2:$C$441,MATCH(A167,'Ability to Pay'!$A$2:$A$441,0))</f>
        <v>0.21</v>
      </c>
      <c r="D167" s="101">
        <f>INDEX('Unemployment Rates'!$B$2:$B$96,MATCH(B167,'Unemployment Rates'!$A$2:$A$96,0))</f>
        <v>4.9000000000000002E-2</v>
      </c>
      <c r="E167">
        <f>IF(ISBLANK($B167),"",VLOOKUP($B167,ILData!$A$2:$AJ$96,25))</f>
        <v>38550</v>
      </c>
      <c r="F167">
        <f>IF(ISBLANK($B167),"",VLOOKUP($B167,ILData!$A$2:$AJ$96,26))</f>
        <v>44050</v>
      </c>
      <c r="G167">
        <f>IF(ISBLANK($B167),"",VLOOKUP($B167,ILData!$A$2:$AJ$96,27))</f>
        <v>49550</v>
      </c>
      <c r="H167">
        <f>IF(ISBLANK($B167),"",VLOOKUP($B167,ILData!$A$2:$AJ$96,28))</f>
        <v>55050</v>
      </c>
      <c r="I167">
        <f>IF(ISBLANK($B167),"",VLOOKUP($B167,ILData!$A$2:$AJ$96,29))</f>
        <v>59500</v>
      </c>
      <c r="J167">
        <f>IF(ISBLANK($B167),"",VLOOKUP($B167,ILData!$A$2:$AJ$96,30))</f>
        <v>63900</v>
      </c>
      <c r="K167">
        <f>IF(ISBLANK($B167),"",VLOOKUP($B167,ILData!$A$2:$AJ$96,31))</f>
        <v>68300</v>
      </c>
      <c r="L167">
        <f>IF(ISBLANK($B167),"",VLOOKUP($B167,ILData!$A$2:$AJ$96,32))</f>
        <v>72700</v>
      </c>
    </row>
    <row r="168" spans="1:12" x14ac:dyDescent="0.25">
      <c r="A168" s="98" t="s">
        <v>734</v>
      </c>
      <c r="B168" t="s">
        <v>40</v>
      </c>
      <c r="C168" s="158">
        <f>INDEX('Ability to Pay'!$C$2:$C$441,MATCH(A168,'Ability to Pay'!$A$2:$A$441,0))</f>
        <v>0.25</v>
      </c>
      <c r="D168" s="101">
        <f>INDEX('Unemployment Rates'!$B$2:$B$96,MATCH(B168,'Unemployment Rates'!$A$2:$A$96,0))</f>
        <v>4.8000000000000001E-2</v>
      </c>
      <c r="E168">
        <f>IF(ISBLANK($B168),"",VLOOKUP($B168,ILData!$A$2:$AJ$96,25))</f>
        <v>44600</v>
      </c>
      <c r="F168">
        <f>IF(ISBLANK($B168),"",VLOOKUP($B168,ILData!$A$2:$AJ$96,26))</f>
        <v>51000</v>
      </c>
      <c r="G168">
        <f>IF(ISBLANK($B168),"",VLOOKUP($B168,ILData!$A$2:$AJ$96,27))</f>
        <v>57350</v>
      </c>
      <c r="H168">
        <f>IF(ISBLANK($B168),"",VLOOKUP($B168,ILData!$A$2:$AJ$96,28))</f>
        <v>63700</v>
      </c>
      <c r="I168">
        <f>IF(ISBLANK($B168),"",VLOOKUP($B168,ILData!$A$2:$AJ$96,29))</f>
        <v>68800</v>
      </c>
      <c r="J168">
        <f>IF(ISBLANK($B168),"",VLOOKUP($B168,ILData!$A$2:$AJ$96,30))</f>
        <v>73900</v>
      </c>
      <c r="K168">
        <f>IF(ISBLANK($B168),"",VLOOKUP($B168,ILData!$A$2:$AJ$96,31))</f>
        <v>79000</v>
      </c>
      <c r="L168">
        <f>IF(ISBLANK($B168),"",VLOOKUP($B168,ILData!$A$2:$AJ$96,32))</f>
        <v>84100</v>
      </c>
    </row>
    <row r="169" spans="1:12" x14ac:dyDescent="0.25">
      <c r="A169" s="98" t="s">
        <v>745</v>
      </c>
      <c r="B169" t="s">
        <v>41</v>
      </c>
      <c r="C169" s="158">
        <f>INDEX('Ability to Pay'!$C$2:$C$441,MATCH(A169,'Ability to Pay'!$A$2:$A$441,0))</f>
        <v>0.1</v>
      </c>
      <c r="D169" s="101">
        <f>INDEX('Unemployment Rates'!$B$2:$B$96,MATCH(B169,'Unemployment Rates'!$A$2:$A$96,0))</f>
        <v>5.7000000000000002E-2</v>
      </c>
      <c r="E169">
        <f>IF(ISBLANK($B169),"",VLOOKUP($B169,ILData!$A$2:$AJ$96,25))</f>
        <v>37400</v>
      </c>
      <c r="F169">
        <f>IF(ISBLANK($B169),"",VLOOKUP($B169,ILData!$A$2:$AJ$96,26))</f>
        <v>42750</v>
      </c>
      <c r="G169">
        <f>IF(ISBLANK($B169),"",VLOOKUP($B169,ILData!$A$2:$AJ$96,27))</f>
        <v>48100</v>
      </c>
      <c r="H169">
        <f>IF(ISBLANK($B169),"",VLOOKUP($B169,ILData!$A$2:$AJ$96,28))</f>
        <v>53400</v>
      </c>
      <c r="I169">
        <f>IF(ISBLANK($B169),"",VLOOKUP($B169,ILData!$A$2:$AJ$96,29))</f>
        <v>57700</v>
      </c>
      <c r="J169">
        <f>IF(ISBLANK($B169),"",VLOOKUP($B169,ILData!$A$2:$AJ$96,30))</f>
        <v>61950</v>
      </c>
      <c r="K169">
        <f>IF(ISBLANK($B169),"",VLOOKUP($B169,ILData!$A$2:$AJ$96,31))</f>
        <v>66250</v>
      </c>
      <c r="L169">
        <f>IF(ISBLANK($B169),"",VLOOKUP($B169,ILData!$A$2:$AJ$96,32))</f>
        <v>70500</v>
      </c>
    </row>
    <row r="170" spans="1:12" x14ac:dyDescent="0.25">
      <c r="A170" s="98" t="s">
        <v>747</v>
      </c>
      <c r="B170" t="s">
        <v>42</v>
      </c>
      <c r="C170" s="158">
        <f>INDEX('Ability to Pay'!$C$2:$C$441,MATCH(A170,'Ability to Pay'!$A$2:$A$441,0))</f>
        <v>0.13</v>
      </c>
      <c r="D170" s="101">
        <f>INDEX('Unemployment Rates'!$B$2:$B$96,MATCH(B170,'Unemployment Rates'!$A$2:$A$96,0))</f>
        <v>6.0999999999999999E-2</v>
      </c>
      <c r="E170">
        <f>IF(ISBLANK($B170),"",VLOOKUP($B170,ILData!$A$2:$AJ$96,25))</f>
        <v>37400</v>
      </c>
      <c r="F170">
        <f>IF(ISBLANK($B170),"",VLOOKUP($B170,ILData!$A$2:$AJ$96,26))</f>
        <v>42750</v>
      </c>
      <c r="G170">
        <f>IF(ISBLANK($B170),"",VLOOKUP($B170,ILData!$A$2:$AJ$96,27))</f>
        <v>48100</v>
      </c>
      <c r="H170">
        <f>IF(ISBLANK($B170),"",VLOOKUP($B170,ILData!$A$2:$AJ$96,28))</f>
        <v>53400</v>
      </c>
      <c r="I170">
        <f>IF(ISBLANK($B170),"",VLOOKUP($B170,ILData!$A$2:$AJ$96,29))</f>
        <v>57700</v>
      </c>
      <c r="J170">
        <f>IF(ISBLANK($B170),"",VLOOKUP($B170,ILData!$A$2:$AJ$96,30))</f>
        <v>61950</v>
      </c>
      <c r="K170">
        <f>IF(ISBLANK($B170),"",VLOOKUP($B170,ILData!$A$2:$AJ$96,31))</f>
        <v>66250</v>
      </c>
      <c r="L170">
        <f>IF(ISBLANK($B170),"",VLOOKUP($B170,ILData!$A$2:$AJ$96,32))</f>
        <v>70500</v>
      </c>
    </row>
    <row r="171" spans="1:12" x14ac:dyDescent="0.25">
      <c r="A171" s="98" t="s">
        <v>757</v>
      </c>
      <c r="B171" t="s">
        <v>43</v>
      </c>
      <c r="C171" s="158">
        <f>INDEX('Ability to Pay'!$C$2:$C$441,MATCH(A171,'Ability to Pay'!$A$2:$A$441,0))</f>
        <v>0.17</v>
      </c>
      <c r="D171" s="101">
        <f>INDEX('Unemployment Rates'!$B$2:$B$96,MATCH(B171,'Unemployment Rates'!$A$2:$A$96,0))</f>
        <v>5.0999999999999997E-2</v>
      </c>
      <c r="E171">
        <f>IF(ISBLANK($B171),"",VLOOKUP($B171,ILData!$A$2:$AJ$96,25))</f>
        <v>37400</v>
      </c>
      <c r="F171">
        <f>IF(ISBLANK($B171),"",VLOOKUP($B171,ILData!$A$2:$AJ$96,26))</f>
        <v>42750</v>
      </c>
      <c r="G171">
        <f>IF(ISBLANK($B171),"",VLOOKUP($B171,ILData!$A$2:$AJ$96,27))</f>
        <v>48100</v>
      </c>
      <c r="H171">
        <f>IF(ISBLANK($B171),"",VLOOKUP($B171,ILData!$A$2:$AJ$96,28))</f>
        <v>53400</v>
      </c>
      <c r="I171">
        <f>IF(ISBLANK($B171),"",VLOOKUP($B171,ILData!$A$2:$AJ$96,29))</f>
        <v>57700</v>
      </c>
      <c r="J171">
        <f>IF(ISBLANK($B171),"",VLOOKUP($B171,ILData!$A$2:$AJ$96,30))</f>
        <v>61950</v>
      </c>
      <c r="K171">
        <f>IF(ISBLANK($B171),"",VLOOKUP($B171,ILData!$A$2:$AJ$96,31))</f>
        <v>66250</v>
      </c>
      <c r="L171">
        <f>IF(ISBLANK($B171),"",VLOOKUP($B171,ILData!$A$2:$AJ$96,32))</f>
        <v>70500</v>
      </c>
    </row>
    <row r="172" spans="1:12" x14ac:dyDescent="0.25">
      <c r="A172" s="98" t="s">
        <v>907</v>
      </c>
      <c r="B172" t="s">
        <v>80</v>
      </c>
      <c r="C172" s="158">
        <f>INDEX('Ability to Pay'!$C$2:$C$441,MATCH(A172,'Ability to Pay'!$A$2:$A$441,0))</f>
        <v>0.17</v>
      </c>
      <c r="D172" s="101">
        <f>INDEX('Unemployment Rates'!$B$2:$B$96,MATCH(B172,'Unemployment Rates'!$A$2:$A$96,0))</f>
        <v>4.5999999999999999E-2</v>
      </c>
      <c r="E172">
        <f>IF(ISBLANK($B172),"",VLOOKUP($B172,ILData!$A$2:$AJ$96,25))</f>
        <v>44000</v>
      </c>
      <c r="F172">
        <f>IF(ISBLANK($B172),"",VLOOKUP($B172,ILData!$A$2:$AJ$96,26))</f>
        <v>50250</v>
      </c>
      <c r="G172">
        <f>IF(ISBLANK($B172),"",VLOOKUP($B172,ILData!$A$2:$AJ$96,27))</f>
        <v>56550</v>
      </c>
      <c r="H172">
        <f>IF(ISBLANK($B172),"",VLOOKUP($B172,ILData!$A$2:$AJ$96,28))</f>
        <v>62800</v>
      </c>
      <c r="I172">
        <f>IF(ISBLANK($B172),"",VLOOKUP($B172,ILData!$A$2:$AJ$96,29))</f>
        <v>67850</v>
      </c>
      <c r="J172">
        <f>IF(ISBLANK($B172),"",VLOOKUP($B172,ILData!$A$2:$AJ$96,30))</f>
        <v>72850</v>
      </c>
      <c r="K172">
        <f>IF(ISBLANK($B172),"",VLOOKUP($B172,ILData!$A$2:$AJ$96,31))</f>
        <v>77900</v>
      </c>
      <c r="L172">
        <f>IF(ISBLANK($B172),"",VLOOKUP($B172,ILData!$A$2:$AJ$96,32))</f>
        <v>82900</v>
      </c>
    </row>
    <row r="173" spans="1:12" x14ac:dyDescent="0.25">
      <c r="A173" s="98" t="s">
        <v>631</v>
      </c>
      <c r="B173" t="s">
        <v>20</v>
      </c>
      <c r="C173" s="158">
        <f>INDEX('Ability to Pay'!$C$2:$C$441,MATCH(A173,'Ability to Pay'!$A$2:$A$441,0))</f>
        <v>0.23</v>
      </c>
      <c r="D173" s="101">
        <f>INDEX('Unemployment Rates'!$B$2:$B$96,MATCH(B173,'Unemployment Rates'!$A$2:$A$96,0))</f>
        <v>5.0999999999999997E-2</v>
      </c>
      <c r="E173">
        <f>IF(ISBLANK($B173),"",VLOOKUP($B173,ILData!$A$2:$AJ$96,25))</f>
        <v>37400</v>
      </c>
      <c r="F173">
        <f>IF(ISBLANK($B173),"",VLOOKUP($B173,ILData!$A$2:$AJ$96,26))</f>
        <v>42750</v>
      </c>
      <c r="G173">
        <f>IF(ISBLANK($B173),"",VLOOKUP($B173,ILData!$A$2:$AJ$96,27))</f>
        <v>48100</v>
      </c>
      <c r="H173">
        <f>IF(ISBLANK($B173),"",VLOOKUP($B173,ILData!$A$2:$AJ$96,28))</f>
        <v>53400</v>
      </c>
      <c r="I173">
        <f>IF(ISBLANK($B173),"",VLOOKUP($B173,ILData!$A$2:$AJ$96,29))</f>
        <v>57700</v>
      </c>
      <c r="J173">
        <f>IF(ISBLANK($B173),"",VLOOKUP($B173,ILData!$A$2:$AJ$96,30))</f>
        <v>61950</v>
      </c>
      <c r="K173">
        <f>IF(ISBLANK($B173),"",VLOOKUP($B173,ILData!$A$2:$AJ$96,31))</f>
        <v>66250</v>
      </c>
      <c r="L173">
        <f>IF(ISBLANK($B173),"",VLOOKUP($B173,ILData!$A$2:$AJ$96,32))</f>
        <v>70500</v>
      </c>
    </row>
    <row r="174" spans="1:12" x14ac:dyDescent="0.25">
      <c r="A174" s="100" t="s">
        <v>972</v>
      </c>
      <c r="B174" t="s">
        <v>92</v>
      </c>
      <c r="C174" s="158">
        <f>INDEX('Ability to Pay'!$C$2:$C$441,MATCH(A174,'Ability to Pay'!$A$2:$A$441,0))</f>
        <v>0.27</v>
      </c>
      <c r="D174" s="101">
        <f>INDEX('Unemployment Rates'!$B$2:$B$96,MATCH(B174,'Unemployment Rates'!$A$2:$A$96,0))</f>
        <v>4.2999999999999997E-2</v>
      </c>
      <c r="E174">
        <f>IF(ISBLANK($B174),"",VLOOKUP($B174,ILData!$A$2:$AJ$96,25))</f>
        <v>55900</v>
      </c>
      <c r="F174">
        <f>IF(ISBLANK($B174),"",VLOOKUP($B174,ILData!$A$2:$AJ$96,26))</f>
        <v>63900</v>
      </c>
      <c r="G174">
        <f>IF(ISBLANK($B174),"",VLOOKUP($B174,ILData!$A$2:$AJ$96,27))</f>
        <v>71900</v>
      </c>
      <c r="H174">
        <f>IF(ISBLANK($B174),"",VLOOKUP($B174,ILData!$A$2:$AJ$96,28))</f>
        <v>79850</v>
      </c>
      <c r="I174">
        <f>IF(ISBLANK($B174),"",VLOOKUP($B174,ILData!$A$2:$AJ$96,29))</f>
        <v>86250</v>
      </c>
      <c r="J174">
        <f>IF(ISBLANK($B174),"",VLOOKUP($B174,ILData!$A$2:$AJ$96,30))</f>
        <v>92650</v>
      </c>
      <c r="K174">
        <f>IF(ISBLANK($B174),"",VLOOKUP($B174,ILData!$A$2:$AJ$96,31))</f>
        <v>99050</v>
      </c>
      <c r="L174">
        <f>IF(ISBLANK($B174),"",VLOOKUP($B174,ILData!$A$2:$AJ$96,32))</f>
        <v>105450</v>
      </c>
    </row>
    <row r="175" spans="1:12" x14ac:dyDescent="0.25">
      <c r="A175" s="98" t="s">
        <v>761</v>
      </c>
      <c r="B175" t="s">
        <v>44</v>
      </c>
      <c r="C175" s="158">
        <f>INDEX('Ability to Pay'!$C$2:$C$441,MATCH(A175,'Ability to Pay'!$A$2:$A$441,0))</f>
        <v>0.18</v>
      </c>
      <c r="D175" s="101">
        <f>INDEX('Unemployment Rates'!$B$2:$B$96,MATCH(B175,'Unemployment Rates'!$A$2:$A$96,0))</f>
        <v>5.2999999999999999E-2</v>
      </c>
      <c r="E175">
        <f>IF(ISBLANK($B175),"",VLOOKUP($B175,ILData!$A$2:$AJ$96,25))</f>
        <v>39500</v>
      </c>
      <c r="F175">
        <f>IF(ISBLANK($B175),"",VLOOKUP($B175,ILData!$A$2:$AJ$96,26))</f>
        <v>45150</v>
      </c>
      <c r="G175">
        <f>IF(ISBLANK($B175),"",VLOOKUP($B175,ILData!$A$2:$AJ$96,27))</f>
        <v>50800</v>
      </c>
      <c r="H175">
        <f>IF(ISBLANK($B175),"",VLOOKUP($B175,ILData!$A$2:$AJ$96,28))</f>
        <v>56400</v>
      </c>
      <c r="I175">
        <f>IF(ISBLANK($B175),"",VLOOKUP($B175,ILData!$A$2:$AJ$96,29))</f>
        <v>60950</v>
      </c>
      <c r="J175">
        <f>IF(ISBLANK($B175),"",VLOOKUP($B175,ILData!$A$2:$AJ$96,30))</f>
        <v>65450</v>
      </c>
      <c r="K175">
        <f>IF(ISBLANK($B175),"",VLOOKUP($B175,ILData!$A$2:$AJ$96,31))</f>
        <v>69950</v>
      </c>
      <c r="L175">
        <f>IF(ISBLANK($B175),"",VLOOKUP($B175,ILData!$A$2:$AJ$96,32))</f>
        <v>74450</v>
      </c>
    </row>
    <row r="176" spans="1:12" x14ac:dyDescent="0.25">
      <c r="A176" s="98" t="s">
        <v>767</v>
      </c>
      <c r="B176" t="s">
        <v>45</v>
      </c>
      <c r="C176" s="158">
        <f>INDEX('Ability to Pay'!$C$2:$C$441,MATCH(A176,'Ability to Pay'!$A$2:$A$441,0))</f>
        <v>0.11</v>
      </c>
      <c r="D176" s="101">
        <f>INDEX('Unemployment Rates'!$B$2:$B$96,MATCH(B176,'Unemployment Rates'!$A$2:$A$96,0))</f>
        <v>6.4000000000000001E-2</v>
      </c>
      <c r="E176">
        <f>IF(ISBLANK($B176),"",VLOOKUP($B176,ILData!$A$2:$AJ$96,25))</f>
        <v>37400</v>
      </c>
      <c r="F176">
        <f>IF(ISBLANK($B176),"",VLOOKUP($B176,ILData!$A$2:$AJ$96,26))</f>
        <v>42750</v>
      </c>
      <c r="G176">
        <f>IF(ISBLANK($B176),"",VLOOKUP($B176,ILData!$A$2:$AJ$96,27))</f>
        <v>48100</v>
      </c>
      <c r="H176">
        <f>IF(ISBLANK($B176),"",VLOOKUP($B176,ILData!$A$2:$AJ$96,28))</f>
        <v>53400</v>
      </c>
      <c r="I176">
        <f>IF(ISBLANK($B176),"",VLOOKUP($B176,ILData!$A$2:$AJ$96,29))</f>
        <v>57700</v>
      </c>
      <c r="J176">
        <f>IF(ISBLANK($B176),"",VLOOKUP($B176,ILData!$A$2:$AJ$96,30))</f>
        <v>61950</v>
      </c>
      <c r="K176">
        <f>IF(ISBLANK($B176),"",VLOOKUP($B176,ILData!$A$2:$AJ$96,31))</f>
        <v>66250</v>
      </c>
      <c r="L176">
        <f>IF(ISBLANK($B176),"",VLOOKUP($B176,ILData!$A$2:$AJ$96,32))</f>
        <v>70500</v>
      </c>
    </row>
    <row r="177" spans="1:12" x14ac:dyDescent="0.25">
      <c r="A177" s="98" t="s">
        <v>628</v>
      </c>
      <c r="B177" t="s">
        <v>19</v>
      </c>
      <c r="C177" s="158">
        <f>INDEX('Ability to Pay'!$C$2:$C$441,MATCH(A177,'Ability to Pay'!$A$2:$A$441,0))</f>
        <v>0.18</v>
      </c>
      <c r="D177" s="101">
        <f>INDEX('Unemployment Rates'!$B$2:$B$96,MATCH(B177,'Unemployment Rates'!$A$2:$A$96,0))</f>
        <v>3.9E-2</v>
      </c>
      <c r="E177">
        <f>IF(ISBLANK($B177),"",VLOOKUP($B177,ILData!$A$2:$AJ$96,25))</f>
        <v>38400</v>
      </c>
      <c r="F177">
        <f>IF(ISBLANK($B177),"",VLOOKUP($B177,ILData!$A$2:$AJ$96,26))</f>
        <v>43850</v>
      </c>
      <c r="G177">
        <f>IF(ISBLANK($B177),"",VLOOKUP($B177,ILData!$A$2:$AJ$96,27))</f>
        <v>49350</v>
      </c>
      <c r="H177">
        <f>IF(ISBLANK($B177),"",VLOOKUP($B177,ILData!$A$2:$AJ$96,28))</f>
        <v>54800</v>
      </c>
      <c r="I177">
        <f>IF(ISBLANK($B177),"",VLOOKUP($B177,ILData!$A$2:$AJ$96,29))</f>
        <v>59200</v>
      </c>
      <c r="J177">
        <f>IF(ISBLANK($B177),"",VLOOKUP($B177,ILData!$A$2:$AJ$96,30))</f>
        <v>63600</v>
      </c>
      <c r="K177">
        <f>IF(ISBLANK($B177),"",VLOOKUP($B177,ILData!$A$2:$AJ$96,31))</f>
        <v>68000</v>
      </c>
      <c r="L177">
        <f>IF(ISBLANK($B177),"",VLOOKUP($B177,ILData!$A$2:$AJ$96,32))</f>
        <v>72350</v>
      </c>
    </row>
    <row r="178" spans="1:12" x14ac:dyDescent="0.25">
      <c r="A178" s="98" t="s">
        <v>770</v>
      </c>
      <c r="B178" t="s">
        <v>46</v>
      </c>
      <c r="C178" s="158">
        <f>INDEX('Ability to Pay'!$C$2:$C$441,MATCH(A178,'Ability to Pay'!$A$2:$A$441,0))</f>
        <v>0.19</v>
      </c>
      <c r="D178" s="101">
        <f>INDEX('Unemployment Rates'!$B$2:$B$96,MATCH(B178,'Unemployment Rates'!$A$2:$A$96,0))</f>
        <v>5.2999999999999999E-2</v>
      </c>
      <c r="E178">
        <f>IF(ISBLANK($B178),"",VLOOKUP($B178,ILData!$A$2:$AJ$96,25))</f>
        <v>37450</v>
      </c>
      <c r="F178">
        <f>IF(ISBLANK($B178),"",VLOOKUP($B178,ILData!$A$2:$AJ$96,26))</f>
        <v>42800</v>
      </c>
      <c r="G178">
        <f>IF(ISBLANK($B178),"",VLOOKUP($B178,ILData!$A$2:$AJ$96,27))</f>
        <v>48150</v>
      </c>
      <c r="H178">
        <f>IF(ISBLANK($B178),"",VLOOKUP($B178,ILData!$A$2:$AJ$96,28))</f>
        <v>53500</v>
      </c>
      <c r="I178">
        <f>IF(ISBLANK($B178),"",VLOOKUP($B178,ILData!$A$2:$AJ$96,29))</f>
        <v>57800</v>
      </c>
      <c r="J178">
        <f>IF(ISBLANK($B178),"",VLOOKUP($B178,ILData!$A$2:$AJ$96,30))</f>
        <v>62100</v>
      </c>
      <c r="K178">
        <f>IF(ISBLANK($B178),"",VLOOKUP($B178,ILData!$A$2:$AJ$96,31))</f>
        <v>66350</v>
      </c>
      <c r="L178">
        <f>IF(ISBLANK($B178),"",VLOOKUP($B178,ILData!$A$2:$AJ$96,32))</f>
        <v>70650</v>
      </c>
    </row>
    <row r="179" spans="1:12" x14ac:dyDescent="0.25">
      <c r="A179" s="98" t="s">
        <v>957</v>
      </c>
      <c r="B179" t="s">
        <v>90</v>
      </c>
      <c r="C179" s="158">
        <f>INDEX('Ability to Pay'!$C$2:$C$441,MATCH(A179,'Ability to Pay'!$A$2:$A$441,0))</f>
        <v>0.28999999999999998</v>
      </c>
      <c r="D179" s="101">
        <f>INDEX('Unemployment Rates'!$B$2:$B$96,MATCH(B179,'Unemployment Rates'!$A$2:$A$96,0))</f>
        <v>4.1000000000000002E-2</v>
      </c>
      <c r="E179">
        <f>IF(ISBLANK($B179),"",VLOOKUP($B179,ILData!$A$2:$AJ$96,25))</f>
        <v>55900</v>
      </c>
      <c r="F179">
        <f>IF(ISBLANK($B179),"",VLOOKUP($B179,ILData!$A$2:$AJ$96,26))</f>
        <v>63900</v>
      </c>
      <c r="G179">
        <f>IF(ISBLANK($B179),"",VLOOKUP($B179,ILData!$A$2:$AJ$96,27))</f>
        <v>71900</v>
      </c>
      <c r="H179">
        <f>IF(ISBLANK($B179),"",VLOOKUP($B179,ILData!$A$2:$AJ$96,28))</f>
        <v>79850</v>
      </c>
      <c r="I179">
        <f>IF(ISBLANK($B179),"",VLOOKUP($B179,ILData!$A$2:$AJ$96,29))</f>
        <v>86250</v>
      </c>
      <c r="J179">
        <f>IF(ISBLANK($B179),"",VLOOKUP($B179,ILData!$A$2:$AJ$96,30))</f>
        <v>92650</v>
      </c>
      <c r="K179">
        <f>IF(ISBLANK($B179),"",VLOOKUP($B179,ILData!$A$2:$AJ$96,31))</f>
        <v>99050</v>
      </c>
      <c r="L179">
        <f>IF(ISBLANK($B179),"",VLOOKUP($B179,ILData!$A$2:$AJ$96,32))</f>
        <v>105450</v>
      </c>
    </row>
    <row r="180" spans="1:12" x14ac:dyDescent="0.25">
      <c r="A180" s="98" t="s">
        <v>807</v>
      </c>
      <c r="B180" t="s">
        <v>56</v>
      </c>
      <c r="C180" s="158">
        <f>INDEX('Ability to Pay'!$C$2:$C$441,MATCH(A180,'Ability to Pay'!$A$2:$A$441,0))</f>
        <v>0.1</v>
      </c>
      <c r="D180" s="101">
        <f>INDEX('Unemployment Rates'!$B$2:$B$96,MATCH(B180,'Unemployment Rates'!$A$2:$A$96,0))</f>
        <v>6.5000000000000002E-2</v>
      </c>
      <c r="E180">
        <f>IF(ISBLANK($B180),"",VLOOKUP($B180,ILData!$A$2:$AJ$96,25))</f>
        <v>37400</v>
      </c>
      <c r="F180">
        <f>IF(ISBLANK($B180),"",VLOOKUP($B180,ILData!$A$2:$AJ$96,26))</f>
        <v>42750</v>
      </c>
      <c r="G180">
        <f>IF(ISBLANK($B180),"",VLOOKUP($B180,ILData!$A$2:$AJ$96,27))</f>
        <v>48100</v>
      </c>
      <c r="H180">
        <f>IF(ISBLANK($B180),"",VLOOKUP($B180,ILData!$A$2:$AJ$96,28))</f>
        <v>53400</v>
      </c>
      <c r="I180">
        <f>IF(ISBLANK($B180),"",VLOOKUP($B180,ILData!$A$2:$AJ$96,29))</f>
        <v>57700</v>
      </c>
      <c r="J180">
        <f>IF(ISBLANK($B180),"",VLOOKUP($B180,ILData!$A$2:$AJ$96,30))</f>
        <v>61950</v>
      </c>
      <c r="K180">
        <f>IF(ISBLANK($B180),"",VLOOKUP($B180,ILData!$A$2:$AJ$96,31))</f>
        <v>66250</v>
      </c>
      <c r="L180">
        <f>IF(ISBLANK($B180),"",VLOOKUP($B180,ILData!$A$2:$AJ$96,32))</f>
        <v>70500</v>
      </c>
    </row>
    <row r="181" spans="1:12" x14ac:dyDescent="0.25">
      <c r="A181" s="98" t="s">
        <v>776</v>
      </c>
      <c r="B181" t="s">
        <v>47</v>
      </c>
      <c r="C181" s="158">
        <f>INDEX('Ability to Pay'!$C$2:$C$441,MATCH(A181,'Ability to Pay'!$A$2:$A$441,0))</f>
        <v>0.19</v>
      </c>
      <c r="D181" s="101">
        <f>INDEX('Unemployment Rates'!$B$2:$B$96,MATCH(B181,'Unemployment Rates'!$A$2:$A$96,0))</f>
        <v>0.05</v>
      </c>
      <c r="E181">
        <f>IF(ISBLANK($B181),"",VLOOKUP($B181,ILData!$A$2:$AJ$96,25))</f>
        <v>37400</v>
      </c>
      <c r="F181">
        <f>IF(ISBLANK($B181),"",VLOOKUP($B181,ILData!$A$2:$AJ$96,26))</f>
        <v>42750</v>
      </c>
      <c r="G181">
        <f>IF(ISBLANK($B181),"",VLOOKUP($B181,ILData!$A$2:$AJ$96,27))</f>
        <v>48100</v>
      </c>
      <c r="H181">
        <f>IF(ISBLANK($B181),"",VLOOKUP($B181,ILData!$A$2:$AJ$96,28))</f>
        <v>53400</v>
      </c>
      <c r="I181">
        <f>IF(ISBLANK($B181),"",VLOOKUP($B181,ILData!$A$2:$AJ$96,29))</f>
        <v>57700</v>
      </c>
      <c r="J181">
        <f>IF(ISBLANK($B181),"",VLOOKUP($B181,ILData!$A$2:$AJ$96,30))</f>
        <v>61950</v>
      </c>
      <c r="K181">
        <f>IF(ISBLANK($B181),"",VLOOKUP($B181,ILData!$A$2:$AJ$96,31))</f>
        <v>66250</v>
      </c>
      <c r="L181">
        <f>IF(ISBLANK($B181),"",VLOOKUP($B181,ILData!$A$2:$AJ$96,32))</f>
        <v>70500</v>
      </c>
    </row>
    <row r="182" spans="1:12" x14ac:dyDescent="0.25">
      <c r="A182" s="98" t="s">
        <v>774</v>
      </c>
      <c r="B182" t="s">
        <v>47</v>
      </c>
      <c r="C182" s="158">
        <f>INDEX('Ability to Pay'!$C$2:$C$441,MATCH(A182,'Ability to Pay'!$A$2:$A$441,0))</f>
        <v>0.17</v>
      </c>
      <c r="D182" s="101">
        <f>INDEX('Unemployment Rates'!$B$2:$B$96,MATCH(B182,'Unemployment Rates'!$A$2:$A$96,0))</f>
        <v>0.05</v>
      </c>
      <c r="E182">
        <f>IF(ISBLANK($B182),"",VLOOKUP($B182,ILData!$A$2:$AJ$96,25))</f>
        <v>37400</v>
      </c>
      <c r="F182">
        <f>IF(ISBLANK($B182),"",VLOOKUP($B182,ILData!$A$2:$AJ$96,26))</f>
        <v>42750</v>
      </c>
      <c r="G182">
        <f>IF(ISBLANK($B182),"",VLOOKUP($B182,ILData!$A$2:$AJ$96,27))</f>
        <v>48100</v>
      </c>
      <c r="H182">
        <f>IF(ISBLANK($B182),"",VLOOKUP($B182,ILData!$A$2:$AJ$96,28))</f>
        <v>53400</v>
      </c>
      <c r="I182">
        <f>IF(ISBLANK($B182),"",VLOOKUP($B182,ILData!$A$2:$AJ$96,29))</f>
        <v>57700</v>
      </c>
      <c r="J182">
        <f>IF(ISBLANK($B182),"",VLOOKUP($B182,ILData!$A$2:$AJ$96,30))</f>
        <v>61950</v>
      </c>
      <c r="K182">
        <f>IF(ISBLANK($B182),"",VLOOKUP($B182,ILData!$A$2:$AJ$96,31))</f>
        <v>66250</v>
      </c>
      <c r="L182">
        <f>IF(ISBLANK($B182),"",VLOOKUP($B182,ILData!$A$2:$AJ$96,32))</f>
        <v>70500</v>
      </c>
    </row>
    <row r="183" spans="1:12" x14ac:dyDescent="0.25">
      <c r="A183" s="98" t="s">
        <v>779</v>
      </c>
      <c r="B183" t="s">
        <v>48</v>
      </c>
      <c r="C183" s="158">
        <f>INDEX('Ability to Pay'!$C$2:$C$441,MATCH(A183,'Ability to Pay'!$A$2:$A$441,0))</f>
        <v>0.23</v>
      </c>
      <c r="D183" s="101">
        <f>INDEX('Unemployment Rates'!$B$2:$B$96,MATCH(B183,'Unemployment Rates'!$A$2:$A$96,0))</f>
        <v>0.04</v>
      </c>
      <c r="E183">
        <f>IF(ISBLANK($B183),"",VLOOKUP($B183,ILData!$A$2:$AJ$96,25))</f>
        <v>37400</v>
      </c>
      <c r="F183">
        <f>IF(ISBLANK($B183),"",VLOOKUP($B183,ILData!$A$2:$AJ$96,26))</f>
        <v>42750</v>
      </c>
      <c r="G183">
        <f>IF(ISBLANK($B183),"",VLOOKUP($B183,ILData!$A$2:$AJ$96,27))</f>
        <v>48100</v>
      </c>
      <c r="H183">
        <f>IF(ISBLANK($B183),"",VLOOKUP($B183,ILData!$A$2:$AJ$96,28))</f>
        <v>53400</v>
      </c>
      <c r="I183">
        <f>IF(ISBLANK($B183),"",VLOOKUP($B183,ILData!$A$2:$AJ$96,29))</f>
        <v>57700</v>
      </c>
      <c r="J183">
        <f>IF(ISBLANK($B183),"",VLOOKUP($B183,ILData!$A$2:$AJ$96,30))</f>
        <v>61950</v>
      </c>
      <c r="K183">
        <f>IF(ISBLANK($B183),"",VLOOKUP($B183,ILData!$A$2:$AJ$96,31))</f>
        <v>66250</v>
      </c>
      <c r="L183">
        <f>IF(ISBLANK($B183),"",VLOOKUP($B183,ILData!$A$2:$AJ$96,32))</f>
        <v>70500</v>
      </c>
    </row>
    <row r="184" spans="1:12" x14ac:dyDescent="0.25">
      <c r="A184" s="98" t="s">
        <v>750</v>
      </c>
      <c r="B184" t="s">
        <v>42</v>
      </c>
      <c r="C184" s="158">
        <f>INDEX('Ability to Pay'!$C$2:$C$441,MATCH(A184,'Ability to Pay'!$A$2:$A$441,0))</f>
        <v>0.16</v>
      </c>
      <c r="D184" s="101">
        <f>INDEX('Unemployment Rates'!$B$2:$B$96,MATCH(B184,'Unemployment Rates'!$A$2:$A$96,0))</f>
        <v>6.0999999999999999E-2</v>
      </c>
      <c r="E184">
        <f>IF(ISBLANK($B184),"",VLOOKUP($B184,ILData!$A$2:$AJ$96,25))</f>
        <v>37400</v>
      </c>
      <c r="F184">
        <f>IF(ISBLANK($B184),"",VLOOKUP($B184,ILData!$A$2:$AJ$96,26))</f>
        <v>42750</v>
      </c>
      <c r="G184">
        <f>IF(ISBLANK($B184),"",VLOOKUP($B184,ILData!$A$2:$AJ$96,27))</f>
        <v>48100</v>
      </c>
      <c r="H184">
        <f>IF(ISBLANK($B184),"",VLOOKUP($B184,ILData!$A$2:$AJ$96,28))</f>
        <v>53400</v>
      </c>
      <c r="I184">
        <f>IF(ISBLANK($B184),"",VLOOKUP($B184,ILData!$A$2:$AJ$96,29))</f>
        <v>57700</v>
      </c>
      <c r="J184">
        <f>IF(ISBLANK($B184),"",VLOOKUP($B184,ILData!$A$2:$AJ$96,30))</f>
        <v>61950</v>
      </c>
      <c r="K184">
        <f>IF(ISBLANK($B184),"",VLOOKUP($B184,ILData!$A$2:$AJ$96,31))</f>
        <v>66250</v>
      </c>
      <c r="L184">
        <f>IF(ISBLANK($B184),"",VLOOKUP($B184,ILData!$A$2:$AJ$96,32))</f>
        <v>70500</v>
      </c>
    </row>
    <row r="185" spans="1:12" x14ac:dyDescent="0.25">
      <c r="A185" s="98" t="s">
        <v>814</v>
      </c>
      <c r="B185" t="s">
        <v>58</v>
      </c>
      <c r="C185" s="158">
        <f>INDEX('Ability to Pay'!$C$2:$C$441,MATCH(A185,'Ability to Pay'!$A$2:$A$441,0))</f>
        <v>0.17</v>
      </c>
      <c r="D185" s="101">
        <f>INDEX('Unemployment Rates'!$B$2:$B$96,MATCH(B185,'Unemployment Rates'!$A$2:$A$96,0))</f>
        <v>5.1999999999999998E-2</v>
      </c>
      <c r="E185">
        <f>IF(ISBLANK($B185),"",VLOOKUP($B185,ILData!$A$2:$AJ$96,25))</f>
        <v>37400</v>
      </c>
      <c r="F185">
        <f>IF(ISBLANK($B185),"",VLOOKUP($B185,ILData!$A$2:$AJ$96,26))</f>
        <v>42750</v>
      </c>
      <c r="G185">
        <f>IF(ISBLANK($B185),"",VLOOKUP($B185,ILData!$A$2:$AJ$96,27))</f>
        <v>48100</v>
      </c>
      <c r="H185">
        <f>IF(ISBLANK($B185),"",VLOOKUP($B185,ILData!$A$2:$AJ$96,28))</f>
        <v>53400</v>
      </c>
      <c r="I185">
        <f>IF(ISBLANK($B185),"",VLOOKUP($B185,ILData!$A$2:$AJ$96,29))</f>
        <v>57700</v>
      </c>
      <c r="J185">
        <f>IF(ISBLANK($B185),"",VLOOKUP($B185,ILData!$A$2:$AJ$96,30))</f>
        <v>61950</v>
      </c>
      <c r="K185">
        <f>IF(ISBLANK($B185),"",VLOOKUP($B185,ILData!$A$2:$AJ$96,31))</f>
        <v>66250</v>
      </c>
      <c r="L185">
        <f>IF(ISBLANK($B185),"",VLOOKUP($B185,ILData!$A$2:$AJ$96,32))</f>
        <v>70500</v>
      </c>
    </row>
    <row r="186" spans="1:12" x14ac:dyDescent="0.25">
      <c r="A186" s="98" t="s">
        <v>613</v>
      </c>
      <c r="B186" t="s">
        <v>16</v>
      </c>
      <c r="C186" s="158">
        <f>INDEX('Ability to Pay'!$C$2:$C$441,MATCH(A186,'Ability to Pay'!$A$2:$A$441,0))</f>
        <v>0.13</v>
      </c>
      <c r="D186" s="101">
        <f>INDEX('Unemployment Rates'!$B$2:$B$96,MATCH(B186,'Unemployment Rates'!$A$2:$A$96,0))</f>
        <v>5.2999999999999999E-2</v>
      </c>
      <c r="E186">
        <f>IF(ISBLANK($B186),"",VLOOKUP($B186,ILData!$A$2:$AJ$96,25))</f>
        <v>37400</v>
      </c>
      <c r="F186">
        <f>IF(ISBLANK($B186),"",VLOOKUP($B186,ILData!$A$2:$AJ$96,26))</f>
        <v>42750</v>
      </c>
      <c r="G186">
        <f>IF(ISBLANK($B186),"",VLOOKUP($B186,ILData!$A$2:$AJ$96,27))</f>
        <v>48100</v>
      </c>
      <c r="H186">
        <f>IF(ISBLANK($B186),"",VLOOKUP($B186,ILData!$A$2:$AJ$96,28))</f>
        <v>53400</v>
      </c>
      <c r="I186">
        <f>IF(ISBLANK($B186),"",VLOOKUP($B186,ILData!$A$2:$AJ$96,29))</f>
        <v>57700</v>
      </c>
      <c r="J186">
        <f>IF(ISBLANK($B186),"",VLOOKUP($B186,ILData!$A$2:$AJ$96,30))</f>
        <v>61950</v>
      </c>
      <c r="K186">
        <f>IF(ISBLANK($B186),"",VLOOKUP($B186,ILData!$A$2:$AJ$96,31))</f>
        <v>66250</v>
      </c>
      <c r="L186">
        <f>IF(ISBLANK($B186),"",VLOOKUP($B186,ILData!$A$2:$AJ$96,32))</f>
        <v>70500</v>
      </c>
    </row>
    <row r="187" spans="1:12" x14ac:dyDescent="0.25">
      <c r="A187" s="98" t="s">
        <v>878</v>
      </c>
      <c r="B187" t="s">
        <v>73</v>
      </c>
      <c r="C187" s="158">
        <f>INDEX('Ability to Pay'!$C$2:$C$441,MATCH(A187,'Ability to Pay'!$A$2:$A$441,0))</f>
        <v>0.22</v>
      </c>
      <c r="D187" s="101">
        <f>INDEX('Unemployment Rates'!$B$2:$B$96,MATCH(B187,'Unemployment Rates'!$A$2:$A$96,0))</f>
        <v>5.0999999999999997E-2</v>
      </c>
      <c r="E187">
        <f>IF(ISBLANK($B187),"",VLOOKUP($B187,ILData!$A$2:$AJ$96,25))</f>
        <v>37400</v>
      </c>
      <c r="F187">
        <f>IF(ISBLANK($B187),"",VLOOKUP($B187,ILData!$A$2:$AJ$96,26))</f>
        <v>42750</v>
      </c>
      <c r="G187">
        <f>IF(ISBLANK($B187),"",VLOOKUP($B187,ILData!$A$2:$AJ$96,27))</f>
        <v>48100</v>
      </c>
      <c r="H187">
        <f>IF(ISBLANK($B187),"",VLOOKUP($B187,ILData!$A$2:$AJ$96,28))</f>
        <v>53400</v>
      </c>
      <c r="I187">
        <f>IF(ISBLANK($B187),"",VLOOKUP($B187,ILData!$A$2:$AJ$96,29))</f>
        <v>57700</v>
      </c>
      <c r="J187">
        <f>IF(ISBLANK($B187),"",VLOOKUP($B187,ILData!$A$2:$AJ$96,30))</f>
        <v>61950</v>
      </c>
      <c r="K187">
        <f>IF(ISBLANK($B187),"",VLOOKUP($B187,ILData!$A$2:$AJ$96,31))</f>
        <v>66250</v>
      </c>
      <c r="L187">
        <f>IF(ISBLANK($B187),"",VLOOKUP($B187,ILData!$A$2:$AJ$96,32))</f>
        <v>70500</v>
      </c>
    </row>
    <row r="188" spans="1:12" x14ac:dyDescent="0.25">
      <c r="A188" s="98" t="s">
        <v>751</v>
      </c>
      <c r="B188" t="s">
        <v>42</v>
      </c>
      <c r="C188" s="158">
        <f>INDEX('Ability to Pay'!$C$2:$C$441,MATCH(A188,'Ability to Pay'!$A$2:$A$441,0))</f>
        <v>0.18</v>
      </c>
      <c r="D188" s="101">
        <f>INDEX('Unemployment Rates'!$B$2:$B$96,MATCH(B188,'Unemployment Rates'!$A$2:$A$96,0))</f>
        <v>6.0999999999999999E-2</v>
      </c>
      <c r="E188">
        <f>IF(ISBLANK($B188),"",VLOOKUP($B188,ILData!$A$2:$AJ$96,25))</f>
        <v>37400</v>
      </c>
      <c r="F188">
        <f>IF(ISBLANK($B188),"",VLOOKUP($B188,ILData!$A$2:$AJ$96,26))</f>
        <v>42750</v>
      </c>
      <c r="G188">
        <f>IF(ISBLANK($B188),"",VLOOKUP($B188,ILData!$A$2:$AJ$96,27))</f>
        <v>48100</v>
      </c>
      <c r="H188">
        <f>IF(ISBLANK($B188),"",VLOOKUP($B188,ILData!$A$2:$AJ$96,28))</f>
        <v>53400</v>
      </c>
      <c r="I188">
        <f>IF(ISBLANK($B188),"",VLOOKUP($B188,ILData!$A$2:$AJ$96,29))</f>
        <v>57700</v>
      </c>
      <c r="J188">
        <f>IF(ISBLANK($B188),"",VLOOKUP($B188,ILData!$A$2:$AJ$96,30))</f>
        <v>61950</v>
      </c>
      <c r="K188">
        <f>IF(ISBLANK($B188),"",VLOOKUP($B188,ILData!$A$2:$AJ$96,31))</f>
        <v>66250</v>
      </c>
      <c r="L188">
        <f>IF(ISBLANK($B188),"",VLOOKUP($B188,ILData!$A$2:$AJ$96,32))</f>
        <v>70500</v>
      </c>
    </row>
    <row r="189" spans="1:12" x14ac:dyDescent="0.25">
      <c r="A189" s="98" t="s">
        <v>781</v>
      </c>
      <c r="B189" t="s">
        <v>49</v>
      </c>
      <c r="C189" s="158">
        <f>INDEX('Ability to Pay'!$C$2:$C$441,MATCH(A189,'Ability to Pay'!$A$2:$A$441,0))</f>
        <v>0.18</v>
      </c>
      <c r="D189" s="101">
        <f>INDEX('Unemployment Rates'!$B$2:$B$96,MATCH(B189,'Unemployment Rates'!$A$2:$A$96,0))</f>
        <v>5.6000000000000001E-2</v>
      </c>
      <c r="E189">
        <f>IF(ISBLANK($B189),"",VLOOKUP($B189,ILData!$A$2:$AJ$96,25))</f>
        <v>37400</v>
      </c>
      <c r="F189">
        <f>IF(ISBLANK($B189),"",VLOOKUP($B189,ILData!$A$2:$AJ$96,26))</f>
        <v>42750</v>
      </c>
      <c r="G189">
        <f>IF(ISBLANK($B189),"",VLOOKUP($B189,ILData!$A$2:$AJ$96,27))</f>
        <v>48100</v>
      </c>
      <c r="H189">
        <f>IF(ISBLANK($B189),"",VLOOKUP($B189,ILData!$A$2:$AJ$96,28))</f>
        <v>53400</v>
      </c>
      <c r="I189">
        <f>IF(ISBLANK($B189),"",VLOOKUP($B189,ILData!$A$2:$AJ$96,29))</f>
        <v>57700</v>
      </c>
      <c r="J189">
        <f>IF(ISBLANK($B189),"",VLOOKUP($B189,ILData!$A$2:$AJ$96,30))</f>
        <v>61950</v>
      </c>
      <c r="K189">
        <f>IF(ISBLANK($B189),"",VLOOKUP($B189,ILData!$A$2:$AJ$96,31))</f>
        <v>66250</v>
      </c>
      <c r="L189">
        <f>IF(ISBLANK($B189),"",VLOOKUP($B189,ILData!$A$2:$AJ$96,32))</f>
        <v>70500</v>
      </c>
    </row>
    <row r="190" spans="1:12" x14ac:dyDescent="0.25">
      <c r="A190" s="98" t="s">
        <v>702</v>
      </c>
      <c r="B190" t="s">
        <v>34</v>
      </c>
      <c r="C190" s="158">
        <f>INDEX('Ability to Pay'!$C$2:$C$441,MATCH(A190,'Ability to Pay'!$A$2:$A$441,0))</f>
        <v>0.13</v>
      </c>
      <c r="D190" s="101">
        <f>INDEX('Unemployment Rates'!$B$2:$B$96,MATCH(B190,'Unemployment Rates'!$A$2:$A$96,0))</f>
        <v>4.9000000000000002E-2</v>
      </c>
      <c r="E190">
        <f>IF(ISBLANK($B190),"",VLOOKUP($B190,ILData!$A$2:$AJ$96,25))</f>
        <v>37400</v>
      </c>
      <c r="F190">
        <f>IF(ISBLANK($B190),"",VLOOKUP($B190,ILData!$A$2:$AJ$96,26))</f>
        <v>42750</v>
      </c>
      <c r="G190">
        <f>IF(ISBLANK($B190),"",VLOOKUP($B190,ILData!$A$2:$AJ$96,27))</f>
        <v>48100</v>
      </c>
      <c r="H190">
        <f>IF(ISBLANK($B190),"",VLOOKUP($B190,ILData!$A$2:$AJ$96,28))</f>
        <v>53400</v>
      </c>
      <c r="I190">
        <f>IF(ISBLANK($B190),"",VLOOKUP($B190,ILData!$A$2:$AJ$96,29))</f>
        <v>57700</v>
      </c>
      <c r="J190">
        <f>IF(ISBLANK($B190),"",VLOOKUP($B190,ILData!$A$2:$AJ$96,30))</f>
        <v>61950</v>
      </c>
      <c r="K190">
        <f>IF(ISBLANK($B190),"",VLOOKUP($B190,ILData!$A$2:$AJ$96,31))</f>
        <v>66250</v>
      </c>
      <c r="L190">
        <f>IF(ISBLANK($B190),"",VLOOKUP($B190,ILData!$A$2:$AJ$96,32))</f>
        <v>70500</v>
      </c>
    </row>
    <row r="191" spans="1:12" x14ac:dyDescent="0.25">
      <c r="A191" s="98" t="s">
        <v>784</v>
      </c>
      <c r="B191" t="s">
        <v>50</v>
      </c>
      <c r="C191" s="158">
        <f>INDEX('Ability to Pay'!$C$2:$C$441,MATCH(A191,'Ability to Pay'!$A$2:$A$441,0))</f>
        <v>0.24</v>
      </c>
      <c r="D191" s="101">
        <f>INDEX('Unemployment Rates'!$B$2:$B$96,MATCH(B191,'Unemployment Rates'!$A$2:$A$96,0))</f>
        <v>4.4999999999999998E-2</v>
      </c>
      <c r="E191">
        <f>IF(ISBLANK($B191),"",VLOOKUP($B191,ILData!$A$2:$AJ$96,25))</f>
        <v>37400</v>
      </c>
      <c r="F191">
        <f>IF(ISBLANK($B191),"",VLOOKUP($B191,ILData!$A$2:$AJ$96,26))</f>
        <v>42750</v>
      </c>
      <c r="G191">
        <f>IF(ISBLANK($B191),"",VLOOKUP($B191,ILData!$A$2:$AJ$96,27))</f>
        <v>48100</v>
      </c>
      <c r="H191">
        <f>IF(ISBLANK($B191),"",VLOOKUP($B191,ILData!$A$2:$AJ$96,28))</f>
        <v>53400</v>
      </c>
      <c r="I191">
        <f>IF(ISBLANK($B191),"",VLOOKUP($B191,ILData!$A$2:$AJ$96,29))</f>
        <v>57700</v>
      </c>
      <c r="J191">
        <f>IF(ISBLANK($B191),"",VLOOKUP($B191,ILData!$A$2:$AJ$96,30))</f>
        <v>61950</v>
      </c>
      <c r="K191">
        <f>IF(ISBLANK($B191),"",VLOOKUP($B191,ILData!$A$2:$AJ$96,31))</f>
        <v>66250</v>
      </c>
      <c r="L191">
        <f>IF(ISBLANK($B191),"",VLOOKUP($B191,ILData!$A$2:$AJ$96,32))</f>
        <v>70500</v>
      </c>
    </row>
    <row r="192" spans="1:12" x14ac:dyDescent="0.25">
      <c r="A192" s="98" t="s">
        <v>614</v>
      </c>
      <c r="B192" t="s">
        <v>16</v>
      </c>
      <c r="C192" s="158">
        <f>INDEX('Ability to Pay'!$C$2:$C$441,MATCH(A192,'Ability to Pay'!$A$2:$A$441,0))</f>
        <v>0.11</v>
      </c>
      <c r="D192" s="101">
        <f>INDEX('Unemployment Rates'!$B$2:$B$96,MATCH(B192,'Unemployment Rates'!$A$2:$A$96,0))</f>
        <v>5.2999999999999999E-2</v>
      </c>
      <c r="E192">
        <f>IF(ISBLANK($B192),"",VLOOKUP($B192,ILData!$A$2:$AJ$96,25))</f>
        <v>37400</v>
      </c>
      <c r="F192">
        <f>IF(ISBLANK($B192),"",VLOOKUP($B192,ILData!$A$2:$AJ$96,26))</f>
        <v>42750</v>
      </c>
      <c r="G192">
        <f>IF(ISBLANK($B192),"",VLOOKUP($B192,ILData!$A$2:$AJ$96,27))</f>
        <v>48100</v>
      </c>
      <c r="H192">
        <f>IF(ISBLANK($B192),"",VLOOKUP($B192,ILData!$A$2:$AJ$96,28))</f>
        <v>53400</v>
      </c>
      <c r="I192">
        <f>IF(ISBLANK($B192),"",VLOOKUP($B192,ILData!$A$2:$AJ$96,29))</f>
        <v>57700</v>
      </c>
      <c r="J192">
        <f>IF(ISBLANK($B192),"",VLOOKUP($B192,ILData!$A$2:$AJ$96,30))</f>
        <v>61950</v>
      </c>
      <c r="K192">
        <f>IF(ISBLANK($B192),"",VLOOKUP($B192,ILData!$A$2:$AJ$96,31))</f>
        <v>66250</v>
      </c>
      <c r="L192">
        <f>IF(ISBLANK($B192),"",VLOOKUP($B192,ILData!$A$2:$AJ$96,32))</f>
        <v>70500</v>
      </c>
    </row>
    <row r="193" spans="1:12" x14ac:dyDescent="0.25">
      <c r="A193" s="98" t="s">
        <v>696</v>
      </c>
      <c r="B193" t="s">
        <v>33</v>
      </c>
      <c r="C193" s="158">
        <f>INDEX('Ability to Pay'!$C$2:$C$441,MATCH(A193,'Ability to Pay'!$A$2:$A$441,0))</f>
        <v>0.26</v>
      </c>
      <c r="D193" s="101">
        <f>INDEX('Unemployment Rates'!$B$2:$B$96,MATCH(B193,'Unemployment Rates'!$A$2:$A$96,0))</f>
        <v>5.0999999999999997E-2</v>
      </c>
      <c r="E193">
        <f>IF(ISBLANK($B193),"",VLOOKUP($B193,ILData!$A$2:$AJ$96,25))</f>
        <v>39450</v>
      </c>
      <c r="F193">
        <f>IF(ISBLANK($B193),"",VLOOKUP($B193,ILData!$A$2:$AJ$96,26))</f>
        <v>45050</v>
      </c>
      <c r="G193">
        <f>IF(ISBLANK($B193),"",VLOOKUP($B193,ILData!$A$2:$AJ$96,27))</f>
        <v>50700</v>
      </c>
      <c r="H193">
        <f>IF(ISBLANK($B193),"",VLOOKUP($B193,ILData!$A$2:$AJ$96,28))</f>
        <v>56300</v>
      </c>
      <c r="I193">
        <f>IF(ISBLANK($B193),"",VLOOKUP($B193,ILData!$A$2:$AJ$96,29))</f>
        <v>60850</v>
      </c>
      <c r="J193">
        <f>IF(ISBLANK($B193),"",VLOOKUP($B193,ILData!$A$2:$AJ$96,30))</f>
        <v>65350</v>
      </c>
      <c r="K193">
        <f>IF(ISBLANK($B193),"",VLOOKUP($B193,ILData!$A$2:$AJ$96,31))</f>
        <v>69850</v>
      </c>
      <c r="L193">
        <f>IF(ISBLANK($B193),"",VLOOKUP($B193,ILData!$A$2:$AJ$96,32))</f>
        <v>74350</v>
      </c>
    </row>
    <row r="194" spans="1:12" x14ac:dyDescent="0.25">
      <c r="A194" s="98" t="s">
        <v>926</v>
      </c>
      <c r="B194" t="s">
        <v>83</v>
      </c>
      <c r="C194" s="158">
        <f>INDEX('Ability to Pay'!$C$2:$C$441,MATCH(A194,'Ability to Pay'!$A$2:$A$441,0))</f>
        <v>0.1</v>
      </c>
      <c r="D194" s="101">
        <f>INDEX('Unemployment Rates'!$B$2:$B$96,MATCH(B194,'Unemployment Rates'!$A$2:$A$96,0))</f>
        <v>6.0999999999999999E-2</v>
      </c>
      <c r="E194">
        <f>IF(ISBLANK($B194),"",VLOOKUP($B194,ILData!$A$2:$AJ$96,25))</f>
        <v>37400</v>
      </c>
      <c r="F194">
        <f>IF(ISBLANK($B194),"",VLOOKUP($B194,ILData!$A$2:$AJ$96,26))</f>
        <v>42750</v>
      </c>
      <c r="G194">
        <f>IF(ISBLANK($B194),"",VLOOKUP($B194,ILData!$A$2:$AJ$96,27))</f>
        <v>48100</v>
      </c>
      <c r="H194">
        <f>IF(ISBLANK($B194),"",VLOOKUP($B194,ILData!$A$2:$AJ$96,28))</f>
        <v>53400</v>
      </c>
      <c r="I194">
        <f>IF(ISBLANK($B194),"",VLOOKUP($B194,ILData!$A$2:$AJ$96,29))</f>
        <v>57700</v>
      </c>
      <c r="J194">
        <f>IF(ISBLANK($B194),"",VLOOKUP($B194,ILData!$A$2:$AJ$96,30))</f>
        <v>61950</v>
      </c>
      <c r="K194">
        <f>IF(ISBLANK($B194),"",VLOOKUP($B194,ILData!$A$2:$AJ$96,31))</f>
        <v>66250</v>
      </c>
      <c r="L194">
        <f>IF(ISBLANK($B194),"",VLOOKUP($B194,ILData!$A$2:$AJ$96,32))</f>
        <v>70500</v>
      </c>
    </row>
    <row r="195" spans="1:12" x14ac:dyDescent="0.25">
      <c r="A195" s="98" t="s">
        <v>603</v>
      </c>
      <c r="B195" t="s">
        <v>14</v>
      </c>
      <c r="C195" s="158">
        <f>INDEX('Ability to Pay'!$C$2:$C$441,MATCH(A195,'Ability to Pay'!$A$2:$A$441,0))</f>
        <v>0.2</v>
      </c>
      <c r="D195" s="101">
        <f>INDEX('Unemployment Rates'!$B$2:$B$96,MATCH(B195,'Unemployment Rates'!$A$2:$A$96,0))</f>
        <v>5.5E-2</v>
      </c>
      <c r="E195">
        <f>IF(ISBLANK($B195),"",VLOOKUP($B195,ILData!$A$2:$AJ$96,25))</f>
        <v>37400</v>
      </c>
      <c r="F195">
        <f>IF(ISBLANK($B195),"",VLOOKUP($B195,ILData!$A$2:$AJ$96,26))</f>
        <v>42750</v>
      </c>
      <c r="G195">
        <f>IF(ISBLANK($B195),"",VLOOKUP($B195,ILData!$A$2:$AJ$96,27))</f>
        <v>48100</v>
      </c>
      <c r="H195">
        <f>IF(ISBLANK($B195),"",VLOOKUP($B195,ILData!$A$2:$AJ$96,28))</f>
        <v>53400</v>
      </c>
      <c r="I195">
        <f>IF(ISBLANK($B195),"",VLOOKUP($B195,ILData!$A$2:$AJ$96,29))</f>
        <v>57700</v>
      </c>
      <c r="J195">
        <f>IF(ISBLANK($B195),"",VLOOKUP($B195,ILData!$A$2:$AJ$96,30))</f>
        <v>61950</v>
      </c>
      <c r="K195">
        <f>IF(ISBLANK($B195),"",VLOOKUP($B195,ILData!$A$2:$AJ$96,31))</f>
        <v>66250</v>
      </c>
      <c r="L195">
        <f>IF(ISBLANK($B195),"",VLOOKUP($B195,ILData!$A$2:$AJ$96,32))</f>
        <v>70500</v>
      </c>
    </row>
    <row r="196" spans="1:12" x14ac:dyDescent="0.25">
      <c r="A196" s="98" t="s">
        <v>826</v>
      </c>
      <c r="B196" t="s">
        <v>64</v>
      </c>
      <c r="C196" s="158">
        <f>INDEX('Ability to Pay'!$C$2:$C$441,MATCH(A196,'Ability to Pay'!$A$2:$A$441,0))</f>
        <v>0.16</v>
      </c>
      <c r="D196" s="101">
        <f>INDEX('Unemployment Rates'!$B$2:$B$96,MATCH(B196,'Unemployment Rates'!$A$2:$A$96,0))</f>
        <v>5.0999999999999997E-2</v>
      </c>
      <c r="E196">
        <f>IF(ISBLANK($B196),"",VLOOKUP($B196,ILData!$A$2:$AJ$96,25))</f>
        <v>38400</v>
      </c>
      <c r="F196">
        <f>IF(ISBLANK($B196),"",VLOOKUP($B196,ILData!$A$2:$AJ$96,26))</f>
        <v>43850</v>
      </c>
      <c r="G196">
        <f>IF(ISBLANK($B196),"",VLOOKUP($B196,ILData!$A$2:$AJ$96,27))</f>
        <v>49350</v>
      </c>
      <c r="H196">
        <f>IF(ISBLANK($B196),"",VLOOKUP($B196,ILData!$A$2:$AJ$96,28))</f>
        <v>54800</v>
      </c>
      <c r="I196">
        <f>IF(ISBLANK($B196),"",VLOOKUP($B196,ILData!$A$2:$AJ$96,29))</f>
        <v>59200</v>
      </c>
      <c r="J196">
        <f>IF(ISBLANK($B196),"",VLOOKUP($B196,ILData!$A$2:$AJ$96,30))</f>
        <v>63600</v>
      </c>
      <c r="K196">
        <f>IF(ISBLANK($B196),"",VLOOKUP($B196,ILData!$A$2:$AJ$96,31))</f>
        <v>68000</v>
      </c>
      <c r="L196">
        <f>IF(ISBLANK($B196),"",VLOOKUP($B196,ILData!$A$2:$AJ$96,32))</f>
        <v>72350</v>
      </c>
    </row>
    <row r="197" spans="1:12" x14ac:dyDescent="0.25">
      <c r="A197" s="98" t="s">
        <v>788</v>
      </c>
      <c r="B197" t="s">
        <v>51</v>
      </c>
      <c r="C197" s="158">
        <f>INDEX('Ability to Pay'!$C$2:$C$441,MATCH(A197,'Ability to Pay'!$A$2:$A$441,0))</f>
        <v>0.18</v>
      </c>
      <c r="D197" s="101">
        <f>INDEX('Unemployment Rates'!$B$2:$B$96,MATCH(B197,'Unemployment Rates'!$A$2:$A$96,0))</f>
        <v>5.2999999999999999E-2</v>
      </c>
      <c r="E197">
        <f>IF(ISBLANK($B197),"",VLOOKUP($B197,ILData!$A$2:$AJ$96,25))</f>
        <v>37400</v>
      </c>
      <c r="F197">
        <f>IF(ISBLANK($B197),"",VLOOKUP($B197,ILData!$A$2:$AJ$96,26))</f>
        <v>42750</v>
      </c>
      <c r="G197">
        <f>IF(ISBLANK($B197),"",VLOOKUP($B197,ILData!$A$2:$AJ$96,27))</f>
        <v>48100</v>
      </c>
      <c r="H197">
        <f>IF(ISBLANK($B197),"",VLOOKUP($B197,ILData!$A$2:$AJ$96,28))</f>
        <v>53400</v>
      </c>
      <c r="I197">
        <f>IF(ISBLANK($B197),"",VLOOKUP($B197,ILData!$A$2:$AJ$96,29))</f>
        <v>57700</v>
      </c>
      <c r="J197">
        <f>IF(ISBLANK($B197),"",VLOOKUP($B197,ILData!$A$2:$AJ$96,30))</f>
        <v>61950</v>
      </c>
      <c r="K197">
        <f>IF(ISBLANK($B197),"",VLOOKUP($B197,ILData!$A$2:$AJ$96,31))</f>
        <v>66250</v>
      </c>
      <c r="L197">
        <f>IF(ISBLANK($B197),"",VLOOKUP($B197,ILData!$A$2:$AJ$96,32))</f>
        <v>70500</v>
      </c>
    </row>
    <row r="198" spans="1:12" x14ac:dyDescent="0.25">
      <c r="A198" s="98" t="s">
        <v>691</v>
      </c>
      <c r="B198" t="s">
        <v>32</v>
      </c>
      <c r="C198" s="158">
        <f>INDEX('Ability to Pay'!$C$2:$C$441,MATCH(A198,'Ability to Pay'!$A$2:$A$441,0))</f>
        <v>0.1</v>
      </c>
      <c r="D198" s="101">
        <f>INDEX('Unemployment Rates'!$B$2:$B$96,MATCH(B198,'Unemployment Rates'!$A$2:$A$96,0))</f>
        <v>4.7E-2</v>
      </c>
      <c r="E198">
        <f>IF(ISBLANK($B198),"",VLOOKUP($B198,ILData!$A$2:$AJ$96,25))</f>
        <v>37400</v>
      </c>
      <c r="F198">
        <f>IF(ISBLANK($B198),"",VLOOKUP($B198,ILData!$A$2:$AJ$96,26))</f>
        <v>42750</v>
      </c>
      <c r="G198">
        <f>IF(ISBLANK($B198),"",VLOOKUP($B198,ILData!$A$2:$AJ$96,27))</f>
        <v>48100</v>
      </c>
      <c r="H198">
        <f>IF(ISBLANK($B198),"",VLOOKUP($B198,ILData!$A$2:$AJ$96,28))</f>
        <v>53400</v>
      </c>
      <c r="I198">
        <f>IF(ISBLANK($B198),"",VLOOKUP($B198,ILData!$A$2:$AJ$96,29))</f>
        <v>57700</v>
      </c>
      <c r="J198">
        <f>IF(ISBLANK($B198),"",VLOOKUP($B198,ILData!$A$2:$AJ$96,30))</f>
        <v>61950</v>
      </c>
      <c r="K198">
        <f>IF(ISBLANK($B198),"",VLOOKUP($B198,ILData!$A$2:$AJ$96,31))</f>
        <v>66250</v>
      </c>
      <c r="L198">
        <f>IF(ISBLANK($B198),"",VLOOKUP($B198,ILData!$A$2:$AJ$96,32))</f>
        <v>70500</v>
      </c>
    </row>
    <row r="199" spans="1:12" x14ac:dyDescent="0.25">
      <c r="A199" s="98" t="s">
        <v>830</v>
      </c>
      <c r="B199" t="s">
        <v>65</v>
      </c>
      <c r="C199" s="158">
        <f>INDEX('Ability to Pay'!$C$2:$C$441,MATCH(A199,'Ability to Pay'!$A$2:$A$441,0))</f>
        <v>0.18</v>
      </c>
      <c r="D199" s="101">
        <f>INDEX('Unemployment Rates'!$B$2:$B$96,MATCH(B199,'Unemployment Rates'!$A$2:$A$96,0))</f>
        <v>5.1999999999999998E-2</v>
      </c>
      <c r="E199">
        <f>IF(ISBLANK($B199),"",VLOOKUP($B199,ILData!$A$2:$AJ$96,25))</f>
        <v>44600</v>
      </c>
      <c r="F199">
        <f>IF(ISBLANK($B199),"",VLOOKUP($B199,ILData!$A$2:$AJ$96,26))</f>
        <v>51000</v>
      </c>
      <c r="G199">
        <f>IF(ISBLANK($B199),"",VLOOKUP($B199,ILData!$A$2:$AJ$96,27))</f>
        <v>57350</v>
      </c>
      <c r="H199">
        <f>IF(ISBLANK($B199),"",VLOOKUP($B199,ILData!$A$2:$AJ$96,28))</f>
        <v>63700</v>
      </c>
      <c r="I199">
        <f>IF(ISBLANK($B199),"",VLOOKUP($B199,ILData!$A$2:$AJ$96,29))</f>
        <v>68800</v>
      </c>
      <c r="J199">
        <f>IF(ISBLANK($B199),"",VLOOKUP($B199,ILData!$A$2:$AJ$96,30))</f>
        <v>73900</v>
      </c>
      <c r="K199">
        <f>IF(ISBLANK($B199),"",VLOOKUP($B199,ILData!$A$2:$AJ$96,31))</f>
        <v>79000</v>
      </c>
      <c r="L199">
        <f>IF(ISBLANK($B199),"",VLOOKUP($B199,ILData!$A$2:$AJ$96,32))</f>
        <v>84100</v>
      </c>
    </row>
    <row r="200" spans="1:12" x14ac:dyDescent="0.25">
      <c r="A200" s="98" t="s">
        <v>793</v>
      </c>
      <c r="B200" t="s">
        <v>52</v>
      </c>
      <c r="C200" s="158">
        <f>INDEX('Ability to Pay'!$C$2:$C$441,MATCH(A200,'Ability to Pay'!$A$2:$A$441,0))</f>
        <v>0.19</v>
      </c>
      <c r="D200" s="101">
        <f>INDEX('Unemployment Rates'!$B$2:$B$96,MATCH(B200,'Unemployment Rates'!$A$2:$A$96,0))</f>
        <v>5.0999999999999997E-2</v>
      </c>
      <c r="E200">
        <f>IF(ISBLANK($B200),"",VLOOKUP($B200,ILData!$A$2:$AJ$96,25))</f>
        <v>38550</v>
      </c>
      <c r="F200">
        <f>IF(ISBLANK($B200),"",VLOOKUP($B200,ILData!$A$2:$AJ$96,26))</f>
        <v>44050</v>
      </c>
      <c r="G200">
        <f>IF(ISBLANK($B200),"",VLOOKUP($B200,ILData!$A$2:$AJ$96,27))</f>
        <v>49550</v>
      </c>
      <c r="H200">
        <f>IF(ISBLANK($B200),"",VLOOKUP($B200,ILData!$A$2:$AJ$96,28))</f>
        <v>55050</v>
      </c>
      <c r="I200">
        <f>IF(ISBLANK($B200),"",VLOOKUP($B200,ILData!$A$2:$AJ$96,29))</f>
        <v>59500</v>
      </c>
      <c r="J200">
        <f>IF(ISBLANK($B200),"",VLOOKUP($B200,ILData!$A$2:$AJ$96,30))</f>
        <v>63900</v>
      </c>
      <c r="K200">
        <f>IF(ISBLANK($B200),"",VLOOKUP($B200,ILData!$A$2:$AJ$96,31))</f>
        <v>68300</v>
      </c>
      <c r="L200">
        <f>IF(ISBLANK($B200),"",VLOOKUP($B200,ILData!$A$2:$AJ$96,32))</f>
        <v>72700</v>
      </c>
    </row>
    <row r="201" spans="1:12" x14ac:dyDescent="0.25">
      <c r="A201" s="98" t="s">
        <v>790</v>
      </c>
      <c r="B201" t="s">
        <v>52</v>
      </c>
      <c r="C201" s="158">
        <f>INDEX('Ability to Pay'!$C$2:$C$441,MATCH(A201,'Ability to Pay'!$A$2:$A$441,0))</f>
        <v>0.22</v>
      </c>
      <c r="D201" s="101">
        <f>INDEX('Unemployment Rates'!$B$2:$B$96,MATCH(B201,'Unemployment Rates'!$A$2:$A$96,0))</f>
        <v>5.0999999999999997E-2</v>
      </c>
      <c r="E201">
        <f>IF(ISBLANK($B201),"",VLOOKUP($B201,ILData!$A$2:$AJ$96,25))</f>
        <v>38550</v>
      </c>
      <c r="F201">
        <f>IF(ISBLANK($B201),"",VLOOKUP($B201,ILData!$A$2:$AJ$96,26))</f>
        <v>44050</v>
      </c>
      <c r="G201">
        <f>IF(ISBLANK($B201),"",VLOOKUP($B201,ILData!$A$2:$AJ$96,27))</f>
        <v>49550</v>
      </c>
      <c r="H201">
        <f>IF(ISBLANK($B201),"",VLOOKUP($B201,ILData!$A$2:$AJ$96,28))</f>
        <v>55050</v>
      </c>
      <c r="I201">
        <f>IF(ISBLANK($B201),"",VLOOKUP($B201,ILData!$A$2:$AJ$96,29))</f>
        <v>59500</v>
      </c>
      <c r="J201">
        <f>IF(ISBLANK($B201),"",VLOOKUP($B201,ILData!$A$2:$AJ$96,30))</f>
        <v>63900</v>
      </c>
      <c r="K201">
        <f>IF(ISBLANK($B201),"",VLOOKUP($B201,ILData!$A$2:$AJ$96,31))</f>
        <v>68300</v>
      </c>
      <c r="L201">
        <f>IF(ISBLANK($B201),"",VLOOKUP($B201,ILData!$A$2:$AJ$96,32))</f>
        <v>72700</v>
      </c>
    </row>
    <row r="202" spans="1:12" x14ac:dyDescent="0.25">
      <c r="A202" s="98" t="s">
        <v>604</v>
      </c>
      <c r="B202" t="s">
        <v>14</v>
      </c>
      <c r="C202" s="158">
        <f>INDEX('Ability to Pay'!$C$2:$C$441,MATCH(A202,'Ability to Pay'!$A$2:$A$441,0))</f>
        <v>0.11</v>
      </c>
      <c r="D202" s="101">
        <f>INDEX('Unemployment Rates'!$B$2:$B$96,MATCH(B202,'Unemployment Rates'!$A$2:$A$96,0))</f>
        <v>5.5E-2</v>
      </c>
      <c r="E202">
        <f>IF(ISBLANK($B202),"",VLOOKUP($B202,ILData!$A$2:$AJ$96,25))</f>
        <v>37400</v>
      </c>
      <c r="F202">
        <f>IF(ISBLANK($B202),"",VLOOKUP($B202,ILData!$A$2:$AJ$96,26))</f>
        <v>42750</v>
      </c>
      <c r="G202">
        <f>IF(ISBLANK($B202),"",VLOOKUP($B202,ILData!$A$2:$AJ$96,27))</f>
        <v>48100</v>
      </c>
      <c r="H202">
        <f>IF(ISBLANK($B202),"",VLOOKUP($B202,ILData!$A$2:$AJ$96,28))</f>
        <v>53400</v>
      </c>
      <c r="I202">
        <f>IF(ISBLANK($B202),"",VLOOKUP($B202,ILData!$A$2:$AJ$96,29))</f>
        <v>57700</v>
      </c>
      <c r="J202">
        <f>IF(ISBLANK($B202),"",VLOOKUP($B202,ILData!$A$2:$AJ$96,30))</f>
        <v>61950</v>
      </c>
      <c r="K202">
        <f>IF(ISBLANK($B202),"",VLOOKUP($B202,ILData!$A$2:$AJ$96,31))</f>
        <v>66250</v>
      </c>
      <c r="L202">
        <f>IF(ISBLANK($B202),"",VLOOKUP($B202,ILData!$A$2:$AJ$96,32))</f>
        <v>70500</v>
      </c>
    </row>
    <row r="203" spans="1:12" x14ac:dyDescent="0.25">
      <c r="A203" s="98" t="s">
        <v>988</v>
      </c>
      <c r="B203" t="s">
        <v>97</v>
      </c>
      <c r="C203" s="158">
        <f>INDEX('Ability to Pay'!$C$2:$C$441,MATCH(A203,'Ability to Pay'!$A$2:$A$441,0))</f>
        <v>0.21</v>
      </c>
      <c r="D203" s="101">
        <f>INDEX('Unemployment Rates'!$B$2:$B$96,MATCH(B203,'Unemployment Rates'!$A$2:$A$96,0))</f>
        <v>4.2999999999999997E-2</v>
      </c>
      <c r="E203">
        <f>IF(ISBLANK($B203),"",VLOOKUP($B203,ILData!$A$2:$AJ$96,25))</f>
        <v>39950</v>
      </c>
      <c r="F203">
        <f>IF(ISBLANK($B203),"",VLOOKUP($B203,ILData!$A$2:$AJ$96,26))</f>
        <v>45650</v>
      </c>
      <c r="G203">
        <f>IF(ISBLANK($B203),"",VLOOKUP($B203,ILData!$A$2:$AJ$96,27))</f>
        <v>51350</v>
      </c>
      <c r="H203">
        <f>IF(ISBLANK($B203),"",VLOOKUP($B203,ILData!$A$2:$AJ$96,28))</f>
        <v>57050</v>
      </c>
      <c r="I203">
        <f>IF(ISBLANK($B203),"",VLOOKUP($B203,ILData!$A$2:$AJ$96,29))</f>
        <v>61650</v>
      </c>
      <c r="J203">
        <f>IF(ISBLANK($B203),"",VLOOKUP($B203,ILData!$A$2:$AJ$96,30))</f>
        <v>66200</v>
      </c>
      <c r="K203">
        <f>IF(ISBLANK($B203),"",VLOOKUP($B203,ILData!$A$2:$AJ$96,31))</f>
        <v>70750</v>
      </c>
      <c r="L203">
        <f>IF(ISBLANK($B203),"",VLOOKUP($B203,ILData!$A$2:$AJ$96,32))</f>
        <v>75350</v>
      </c>
    </row>
    <row r="204" spans="1:12" x14ac:dyDescent="0.25">
      <c r="A204" s="98" t="s">
        <v>796</v>
      </c>
      <c r="B204" t="s">
        <v>53</v>
      </c>
      <c r="C204" s="158">
        <f>INDEX('Ability to Pay'!$C$2:$C$441,MATCH(A204,'Ability to Pay'!$A$2:$A$441,0))</f>
        <v>0.18</v>
      </c>
      <c r="D204" s="101">
        <f>INDEX('Unemployment Rates'!$B$2:$B$96,MATCH(B204,'Unemployment Rates'!$A$2:$A$96,0))</f>
        <v>4.3999999999999997E-2</v>
      </c>
      <c r="E204">
        <f>IF(ISBLANK($B204),"",VLOOKUP($B204,ILData!$A$2:$AJ$96,25))</f>
        <v>37400</v>
      </c>
      <c r="F204">
        <f>IF(ISBLANK($B204),"",VLOOKUP($B204,ILData!$A$2:$AJ$96,26))</f>
        <v>42750</v>
      </c>
      <c r="G204">
        <f>IF(ISBLANK($B204),"",VLOOKUP($B204,ILData!$A$2:$AJ$96,27))</f>
        <v>48100</v>
      </c>
      <c r="H204">
        <f>IF(ISBLANK($B204),"",VLOOKUP($B204,ILData!$A$2:$AJ$96,28))</f>
        <v>53400</v>
      </c>
      <c r="I204">
        <f>IF(ISBLANK($B204),"",VLOOKUP($B204,ILData!$A$2:$AJ$96,29))</f>
        <v>57700</v>
      </c>
      <c r="J204">
        <f>IF(ISBLANK($B204),"",VLOOKUP($B204,ILData!$A$2:$AJ$96,30))</f>
        <v>61950</v>
      </c>
      <c r="K204">
        <f>IF(ISBLANK($B204),"",VLOOKUP($B204,ILData!$A$2:$AJ$96,31))</f>
        <v>66250</v>
      </c>
      <c r="L204">
        <f>IF(ISBLANK($B204),"",VLOOKUP($B204,ILData!$A$2:$AJ$96,32))</f>
        <v>70500</v>
      </c>
    </row>
    <row r="205" spans="1:12" x14ac:dyDescent="0.25">
      <c r="A205" s="98" t="s">
        <v>989</v>
      </c>
      <c r="B205" t="s">
        <v>97</v>
      </c>
      <c r="C205" s="158">
        <f>INDEX('Ability to Pay'!$C$2:$C$441,MATCH(A205,'Ability to Pay'!$A$2:$A$441,0))</f>
        <v>0.26</v>
      </c>
      <c r="D205" s="101">
        <f>INDEX('Unemployment Rates'!$B$2:$B$96,MATCH(B205,'Unemployment Rates'!$A$2:$A$96,0))</f>
        <v>4.2999999999999997E-2</v>
      </c>
      <c r="E205">
        <f>IF(ISBLANK($B205),"",VLOOKUP($B205,ILData!$A$2:$AJ$96,25))</f>
        <v>39950</v>
      </c>
      <c r="F205">
        <f>IF(ISBLANK($B205),"",VLOOKUP($B205,ILData!$A$2:$AJ$96,26))</f>
        <v>45650</v>
      </c>
      <c r="G205">
        <f>IF(ISBLANK($B205),"",VLOOKUP($B205,ILData!$A$2:$AJ$96,27))</f>
        <v>51350</v>
      </c>
      <c r="H205">
        <f>IF(ISBLANK($B205),"",VLOOKUP($B205,ILData!$A$2:$AJ$96,28))</f>
        <v>57050</v>
      </c>
      <c r="I205">
        <f>IF(ISBLANK($B205),"",VLOOKUP($B205,ILData!$A$2:$AJ$96,29))</f>
        <v>61650</v>
      </c>
      <c r="J205">
        <f>IF(ISBLANK($B205),"",VLOOKUP($B205,ILData!$A$2:$AJ$96,30))</f>
        <v>66200</v>
      </c>
      <c r="K205">
        <f>IF(ISBLANK($B205),"",VLOOKUP($B205,ILData!$A$2:$AJ$96,31))</f>
        <v>70750</v>
      </c>
      <c r="L205">
        <f>IF(ISBLANK($B205),"",VLOOKUP($B205,ILData!$A$2:$AJ$96,32))</f>
        <v>75350</v>
      </c>
    </row>
    <row r="206" spans="1:12" x14ac:dyDescent="0.25">
      <c r="A206" s="98" t="s">
        <v>703</v>
      </c>
      <c r="B206" t="s">
        <v>34</v>
      </c>
      <c r="C206" s="158">
        <f>INDEX('Ability to Pay'!$C$2:$C$441,MATCH(A206,'Ability to Pay'!$A$2:$A$441,0))</f>
        <v>0.2</v>
      </c>
      <c r="D206" s="101">
        <f>INDEX('Unemployment Rates'!$B$2:$B$96,MATCH(B206,'Unemployment Rates'!$A$2:$A$96,0))</f>
        <v>4.9000000000000002E-2</v>
      </c>
      <c r="E206">
        <f>IF(ISBLANK($B206),"",VLOOKUP($B206,ILData!$A$2:$AJ$96,25))</f>
        <v>37400</v>
      </c>
      <c r="F206">
        <f>IF(ISBLANK($B206),"",VLOOKUP($B206,ILData!$A$2:$AJ$96,26))</f>
        <v>42750</v>
      </c>
      <c r="G206">
        <f>IF(ISBLANK($B206),"",VLOOKUP($B206,ILData!$A$2:$AJ$96,27))</f>
        <v>48100</v>
      </c>
      <c r="H206">
        <f>IF(ISBLANK($B206),"",VLOOKUP($B206,ILData!$A$2:$AJ$96,28))</f>
        <v>53400</v>
      </c>
      <c r="I206">
        <f>IF(ISBLANK($B206),"",VLOOKUP($B206,ILData!$A$2:$AJ$96,29))</f>
        <v>57700</v>
      </c>
      <c r="J206">
        <f>IF(ISBLANK($B206),"",VLOOKUP($B206,ILData!$A$2:$AJ$96,30))</f>
        <v>61950</v>
      </c>
      <c r="K206">
        <f>IF(ISBLANK($B206),"",VLOOKUP($B206,ILData!$A$2:$AJ$96,31))</f>
        <v>66250</v>
      </c>
      <c r="L206">
        <f>IF(ISBLANK($B206),"",VLOOKUP($B206,ILData!$A$2:$AJ$96,32))</f>
        <v>70500</v>
      </c>
    </row>
    <row r="207" spans="1:12" x14ac:dyDescent="0.25">
      <c r="A207" s="98" t="s">
        <v>831</v>
      </c>
      <c r="B207" t="s">
        <v>65</v>
      </c>
      <c r="C207" s="158">
        <f>INDEX('Ability to Pay'!$C$2:$C$441,MATCH(A207,'Ability to Pay'!$A$2:$A$441,0))</f>
        <v>0.21</v>
      </c>
      <c r="D207" s="101">
        <f>INDEX('Unemployment Rates'!$B$2:$B$96,MATCH(B207,'Unemployment Rates'!$A$2:$A$96,0))</f>
        <v>5.1999999999999998E-2</v>
      </c>
      <c r="E207">
        <f>IF(ISBLANK($B207),"",VLOOKUP($B207,ILData!$A$2:$AJ$96,25))</f>
        <v>44600</v>
      </c>
      <c r="F207">
        <f>IF(ISBLANK($B207),"",VLOOKUP($B207,ILData!$A$2:$AJ$96,26))</f>
        <v>51000</v>
      </c>
      <c r="G207">
        <f>IF(ISBLANK($B207),"",VLOOKUP($B207,ILData!$A$2:$AJ$96,27))</f>
        <v>57350</v>
      </c>
      <c r="H207">
        <f>IF(ISBLANK($B207),"",VLOOKUP($B207,ILData!$A$2:$AJ$96,28))</f>
        <v>63700</v>
      </c>
      <c r="I207">
        <f>IF(ISBLANK($B207),"",VLOOKUP($B207,ILData!$A$2:$AJ$96,29))</f>
        <v>68800</v>
      </c>
      <c r="J207">
        <f>IF(ISBLANK($B207),"",VLOOKUP($B207,ILData!$A$2:$AJ$96,30))</f>
        <v>73900</v>
      </c>
      <c r="K207">
        <f>IF(ISBLANK($B207),"",VLOOKUP($B207,ILData!$A$2:$AJ$96,31))</f>
        <v>79000</v>
      </c>
      <c r="L207">
        <f>IF(ISBLANK($B207),"",VLOOKUP($B207,ILData!$A$2:$AJ$96,32))</f>
        <v>84100</v>
      </c>
    </row>
    <row r="208" spans="1:12" x14ac:dyDescent="0.25">
      <c r="A208" s="98" t="s">
        <v>954</v>
      </c>
      <c r="B208" t="s">
        <v>89</v>
      </c>
      <c r="C208" s="158">
        <f>INDEX('Ability to Pay'!$C$2:$C$441,MATCH(A208,'Ability to Pay'!$A$2:$A$441,0))</f>
        <v>0.17</v>
      </c>
      <c r="D208" s="101">
        <f>INDEX('Unemployment Rates'!$B$2:$B$96,MATCH(B208,'Unemployment Rates'!$A$2:$A$96,0))</f>
        <v>4.9000000000000002E-2</v>
      </c>
      <c r="E208">
        <f>IF(ISBLANK($B208),"",VLOOKUP($B208,ILData!$A$2:$AJ$96,25))</f>
        <v>39500</v>
      </c>
      <c r="F208">
        <f>IF(ISBLANK($B208),"",VLOOKUP($B208,ILData!$A$2:$AJ$96,26))</f>
        <v>45150</v>
      </c>
      <c r="G208">
        <f>IF(ISBLANK($B208),"",VLOOKUP($B208,ILData!$A$2:$AJ$96,27))</f>
        <v>50800</v>
      </c>
      <c r="H208">
        <f>IF(ISBLANK($B208),"",VLOOKUP($B208,ILData!$A$2:$AJ$96,28))</f>
        <v>56400</v>
      </c>
      <c r="I208">
        <f>IF(ISBLANK($B208),"",VLOOKUP($B208,ILData!$A$2:$AJ$96,29))</f>
        <v>60950</v>
      </c>
      <c r="J208">
        <f>IF(ISBLANK($B208),"",VLOOKUP($B208,ILData!$A$2:$AJ$96,30))</f>
        <v>65450</v>
      </c>
      <c r="K208">
        <f>IF(ISBLANK($B208),"",VLOOKUP($B208,ILData!$A$2:$AJ$96,31))</f>
        <v>69950</v>
      </c>
      <c r="L208">
        <f>IF(ISBLANK($B208),"",VLOOKUP($B208,ILData!$A$2:$AJ$96,32))</f>
        <v>74450</v>
      </c>
    </row>
    <row r="209" spans="1:12" x14ac:dyDescent="0.25">
      <c r="A209" s="98" t="s">
        <v>908</v>
      </c>
      <c r="B209" t="s">
        <v>80</v>
      </c>
      <c r="C209" s="158">
        <f>INDEX('Ability to Pay'!$C$2:$C$441,MATCH(A209,'Ability to Pay'!$A$2:$A$441,0))</f>
        <v>0.26</v>
      </c>
      <c r="D209" s="101">
        <f>INDEX('Unemployment Rates'!$B$2:$B$96,MATCH(B209,'Unemployment Rates'!$A$2:$A$96,0))</f>
        <v>4.5999999999999999E-2</v>
      </c>
      <c r="E209">
        <f>IF(ISBLANK($B209),"",VLOOKUP($B209,ILData!$A$2:$AJ$96,25))</f>
        <v>44000</v>
      </c>
      <c r="F209">
        <f>IF(ISBLANK($B209),"",VLOOKUP($B209,ILData!$A$2:$AJ$96,26))</f>
        <v>50250</v>
      </c>
      <c r="G209">
        <f>IF(ISBLANK($B209),"",VLOOKUP($B209,ILData!$A$2:$AJ$96,27))</f>
        <v>56550</v>
      </c>
      <c r="H209">
        <f>IF(ISBLANK($B209),"",VLOOKUP($B209,ILData!$A$2:$AJ$96,28))</f>
        <v>62800</v>
      </c>
      <c r="I209">
        <f>IF(ISBLANK($B209),"",VLOOKUP($B209,ILData!$A$2:$AJ$96,29))</f>
        <v>67850</v>
      </c>
      <c r="J209">
        <f>IF(ISBLANK($B209),"",VLOOKUP($B209,ILData!$A$2:$AJ$96,30))</f>
        <v>72850</v>
      </c>
      <c r="K209">
        <f>IF(ISBLANK($B209),"",VLOOKUP($B209,ILData!$A$2:$AJ$96,31))</f>
        <v>77900</v>
      </c>
      <c r="L209">
        <f>IF(ISBLANK($B209),"",VLOOKUP($B209,ILData!$A$2:$AJ$96,32))</f>
        <v>82900</v>
      </c>
    </row>
    <row r="210" spans="1:12" x14ac:dyDescent="0.25">
      <c r="A210" s="98" t="s">
        <v>623</v>
      </c>
      <c r="B210" t="s">
        <v>18</v>
      </c>
      <c r="C210" s="158">
        <f>INDEX('Ability to Pay'!$C$2:$C$441,MATCH(A210,'Ability to Pay'!$A$2:$A$441,0))</f>
        <v>0.28999999999999998</v>
      </c>
      <c r="D210" s="101">
        <f>INDEX('Unemployment Rates'!$B$2:$B$96,MATCH(B210,'Unemployment Rates'!$A$2:$A$96,0))</f>
        <v>3.7999999999999999E-2</v>
      </c>
      <c r="E210">
        <f>IF(ISBLANK($B210),"",VLOOKUP($B210,ILData!$A$2:$AJ$96,25))</f>
        <v>55900</v>
      </c>
      <c r="F210">
        <f>IF(ISBLANK($B210),"",VLOOKUP($B210,ILData!$A$2:$AJ$96,26))</f>
        <v>63900</v>
      </c>
      <c r="G210">
        <f>IF(ISBLANK($B210),"",VLOOKUP($B210,ILData!$A$2:$AJ$96,27))</f>
        <v>71900</v>
      </c>
      <c r="H210">
        <f>IF(ISBLANK($B210),"",VLOOKUP($B210,ILData!$A$2:$AJ$96,28))</f>
        <v>79850</v>
      </c>
      <c r="I210">
        <f>IF(ISBLANK($B210),"",VLOOKUP($B210,ILData!$A$2:$AJ$96,29))</f>
        <v>86250</v>
      </c>
      <c r="J210">
        <f>IF(ISBLANK($B210),"",VLOOKUP($B210,ILData!$A$2:$AJ$96,30))</f>
        <v>92650</v>
      </c>
      <c r="K210">
        <f>IF(ISBLANK($B210),"",VLOOKUP($B210,ILData!$A$2:$AJ$96,31))</f>
        <v>99050</v>
      </c>
      <c r="L210">
        <f>IF(ISBLANK($B210),"",VLOOKUP($B210,ILData!$A$2:$AJ$96,32))</f>
        <v>105450</v>
      </c>
    </row>
    <row r="211" spans="1:12" x14ac:dyDescent="0.25">
      <c r="A211" s="98" t="s">
        <v>798</v>
      </c>
      <c r="B211" t="s">
        <v>54</v>
      </c>
      <c r="C211" s="158">
        <f>INDEX('Ability to Pay'!$C$2:$C$441,MATCH(A211,'Ability to Pay'!$A$2:$A$441,0))</f>
        <v>0.26</v>
      </c>
      <c r="D211" s="101">
        <f>INDEX('Unemployment Rates'!$B$2:$B$96,MATCH(B211,'Unemployment Rates'!$A$2:$A$96,0))</f>
        <v>0.04</v>
      </c>
      <c r="E211">
        <f>IF(ISBLANK($B211),"",VLOOKUP($B211,ILData!$A$2:$AJ$96,25))</f>
        <v>48400</v>
      </c>
      <c r="F211">
        <f>IF(ISBLANK($B211),"",VLOOKUP($B211,ILData!$A$2:$AJ$96,26))</f>
        <v>55300</v>
      </c>
      <c r="G211">
        <f>IF(ISBLANK($B211),"",VLOOKUP($B211,ILData!$A$2:$AJ$96,27))</f>
        <v>62200</v>
      </c>
      <c r="H211">
        <f>IF(ISBLANK($B211),"",VLOOKUP($B211,ILData!$A$2:$AJ$96,28))</f>
        <v>69100</v>
      </c>
      <c r="I211">
        <f>IF(ISBLANK($B211),"",VLOOKUP($B211,ILData!$A$2:$AJ$96,29))</f>
        <v>74650</v>
      </c>
      <c r="J211">
        <f>IF(ISBLANK($B211),"",VLOOKUP($B211,ILData!$A$2:$AJ$96,30))</f>
        <v>80200</v>
      </c>
      <c r="K211">
        <f>IF(ISBLANK($B211),"",VLOOKUP($B211,ILData!$A$2:$AJ$96,31))</f>
        <v>85700</v>
      </c>
      <c r="L211">
        <f>IF(ISBLANK($B211),"",VLOOKUP($B211,ILData!$A$2:$AJ$96,32))</f>
        <v>91250</v>
      </c>
    </row>
    <row r="212" spans="1:12" x14ac:dyDescent="0.25">
      <c r="A212" s="98" t="s">
        <v>800</v>
      </c>
      <c r="B212" t="s">
        <v>54</v>
      </c>
      <c r="C212" s="158">
        <f>INDEX('Ability to Pay'!$C$2:$C$441,MATCH(A212,'Ability to Pay'!$A$2:$A$441,0))</f>
        <v>0.22</v>
      </c>
      <c r="D212" s="101">
        <f>INDEX('Unemployment Rates'!$B$2:$B$96,MATCH(B212,'Unemployment Rates'!$A$2:$A$96,0))</f>
        <v>0.04</v>
      </c>
      <c r="E212">
        <f>IF(ISBLANK($B212),"",VLOOKUP($B212,ILData!$A$2:$AJ$96,25))</f>
        <v>48400</v>
      </c>
      <c r="F212">
        <f>IF(ISBLANK($B212),"",VLOOKUP($B212,ILData!$A$2:$AJ$96,26))</f>
        <v>55300</v>
      </c>
      <c r="G212">
        <f>IF(ISBLANK($B212),"",VLOOKUP($B212,ILData!$A$2:$AJ$96,27))</f>
        <v>62200</v>
      </c>
      <c r="H212">
        <f>IF(ISBLANK($B212),"",VLOOKUP($B212,ILData!$A$2:$AJ$96,28))</f>
        <v>69100</v>
      </c>
      <c r="I212">
        <f>IF(ISBLANK($B212),"",VLOOKUP($B212,ILData!$A$2:$AJ$96,29))</f>
        <v>74650</v>
      </c>
      <c r="J212">
        <f>IF(ISBLANK($B212),"",VLOOKUP($B212,ILData!$A$2:$AJ$96,30))</f>
        <v>80200</v>
      </c>
      <c r="K212">
        <f>IF(ISBLANK($B212),"",VLOOKUP($B212,ILData!$A$2:$AJ$96,31))</f>
        <v>85700</v>
      </c>
      <c r="L212">
        <f>IF(ISBLANK($B212),"",VLOOKUP($B212,ILData!$A$2:$AJ$96,32))</f>
        <v>91250</v>
      </c>
    </row>
    <row r="213" spans="1:12" x14ac:dyDescent="0.25">
      <c r="A213" s="98" t="s">
        <v>605</v>
      </c>
      <c r="B213" t="s">
        <v>14</v>
      </c>
      <c r="C213" s="158">
        <f>INDEX('Ability to Pay'!$C$2:$C$441,MATCH(A213,'Ability to Pay'!$A$2:$A$441,0))</f>
        <v>0.11</v>
      </c>
      <c r="D213" s="101">
        <f>INDEX('Unemployment Rates'!$B$2:$B$96,MATCH(B213,'Unemployment Rates'!$A$2:$A$96,0))</f>
        <v>5.5E-2</v>
      </c>
      <c r="E213">
        <f>IF(ISBLANK($B213),"",VLOOKUP($B213,ILData!$A$2:$AJ$96,25))</f>
        <v>37400</v>
      </c>
      <c r="F213">
        <f>IF(ISBLANK($B213),"",VLOOKUP($B213,ILData!$A$2:$AJ$96,26))</f>
        <v>42750</v>
      </c>
      <c r="G213">
        <f>IF(ISBLANK($B213),"",VLOOKUP($B213,ILData!$A$2:$AJ$96,27))</f>
        <v>48100</v>
      </c>
      <c r="H213">
        <f>IF(ISBLANK($B213),"",VLOOKUP($B213,ILData!$A$2:$AJ$96,28))</f>
        <v>53400</v>
      </c>
      <c r="I213">
        <f>IF(ISBLANK($B213),"",VLOOKUP($B213,ILData!$A$2:$AJ$96,29))</f>
        <v>57700</v>
      </c>
      <c r="J213">
        <f>IF(ISBLANK($B213),"",VLOOKUP($B213,ILData!$A$2:$AJ$96,30))</f>
        <v>61950</v>
      </c>
      <c r="K213">
        <f>IF(ISBLANK($B213),"",VLOOKUP($B213,ILData!$A$2:$AJ$96,31))</f>
        <v>66250</v>
      </c>
      <c r="L213">
        <f>IF(ISBLANK($B213),"",VLOOKUP($B213,ILData!$A$2:$AJ$96,32))</f>
        <v>70500</v>
      </c>
    </row>
    <row r="214" spans="1:12" x14ac:dyDescent="0.25">
      <c r="A214" s="98" t="s">
        <v>682</v>
      </c>
      <c r="B214" t="s">
        <v>31</v>
      </c>
      <c r="C214" s="158">
        <f>INDEX('Ability to Pay'!$C$2:$C$441,MATCH(A214,'Ability to Pay'!$A$2:$A$441,0))</f>
        <v>0.27</v>
      </c>
      <c r="D214" s="101">
        <f>INDEX('Unemployment Rates'!$B$2:$B$96,MATCH(B214,'Unemployment Rates'!$A$2:$A$96,0))</f>
        <v>4.5999999999999999E-2</v>
      </c>
      <c r="E214">
        <f>IF(ISBLANK($B214),"",VLOOKUP($B214,ILData!$A$2:$AJ$96,25))</f>
        <v>45400</v>
      </c>
      <c r="F214">
        <f>IF(ISBLANK($B214),"",VLOOKUP($B214,ILData!$A$2:$AJ$96,26))</f>
        <v>51850</v>
      </c>
      <c r="G214">
        <f>IF(ISBLANK($B214),"",VLOOKUP($B214,ILData!$A$2:$AJ$96,27))</f>
        <v>58350</v>
      </c>
      <c r="H214">
        <f>IF(ISBLANK($B214),"",VLOOKUP($B214,ILData!$A$2:$AJ$96,28))</f>
        <v>64800</v>
      </c>
      <c r="I214">
        <f>IF(ISBLANK($B214),"",VLOOKUP($B214,ILData!$A$2:$AJ$96,29))</f>
        <v>70000</v>
      </c>
      <c r="J214">
        <f>IF(ISBLANK($B214),"",VLOOKUP($B214,ILData!$A$2:$AJ$96,30))</f>
        <v>75200</v>
      </c>
      <c r="K214">
        <f>IF(ISBLANK($B214),"",VLOOKUP($B214,ILData!$A$2:$AJ$96,31))</f>
        <v>80400</v>
      </c>
      <c r="L214">
        <f>IF(ISBLANK($B214),"",VLOOKUP($B214,ILData!$A$2:$AJ$96,32))</f>
        <v>85550</v>
      </c>
    </row>
    <row r="215" spans="1:12" x14ac:dyDescent="0.25">
      <c r="A215" s="98" t="s">
        <v>922</v>
      </c>
      <c r="B215" t="s">
        <v>82</v>
      </c>
      <c r="C215" s="158">
        <f>INDEX('Ability to Pay'!$C$2:$C$441,MATCH(A215,'Ability to Pay'!$A$2:$A$441,0))</f>
        <v>0.28000000000000003</v>
      </c>
      <c r="D215" s="101">
        <f>INDEX('Unemployment Rates'!$B$2:$B$96,MATCH(B215,'Unemployment Rates'!$A$2:$A$96,0))</f>
        <v>4.2999999999999997E-2</v>
      </c>
      <c r="E215">
        <f>IF(ISBLANK($B215),"",VLOOKUP($B215,ILData!$A$2:$AJ$96,25))</f>
        <v>55900</v>
      </c>
      <c r="F215">
        <f>IF(ISBLANK($B215),"",VLOOKUP($B215,ILData!$A$2:$AJ$96,26))</f>
        <v>63900</v>
      </c>
      <c r="G215">
        <f>IF(ISBLANK($B215),"",VLOOKUP($B215,ILData!$A$2:$AJ$96,27))</f>
        <v>71900</v>
      </c>
      <c r="H215">
        <f>IF(ISBLANK($B215),"",VLOOKUP($B215,ILData!$A$2:$AJ$96,28))</f>
        <v>79850</v>
      </c>
      <c r="I215">
        <f>IF(ISBLANK($B215),"",VLOOKUP($B215,ILData!$A$2:$AJ$96,29))</f>
        <v>86250</v>
      </c>
      <c r="J215">
        <f>IF(ISBLANK($B215),"",VLOOKUP($B215,ILData!$A$2:$AJ$96,30))</f>
        <v>92650</v>
      </c>
      <c r="K215">
        <f>IF(ISBLANK($B215),"",VLOOKUP($B215,ILData!$A$2:$AJ$96,31))</f>
        <v>99050</v>
      </c>
      <c r="L215">
        <f>IF(ISBLANK($B215),"",VLOOKUP($B215,ILData!$A$2:$AJ$96,32))</f>
        <v>105450</v>
      </c>
    </row>
    <row r="216" spans="1:12" x14ac:dyDescent="0.25">
      <c r="A216" s="98" t="s">
        <v>823</v>
      </c>
      <c r="B216" t="s">
        <v>63</v>
      </c>
      <c r="C216" s="158">
        <f>INDEX('Ability to Pay'!$C$2:$C$441,MATCH(A216,'Ability to Pay'!$A$2:$A$441,0))</f>
        <v>0.21</v>
      </c>
      <c r="D216" s="101">
        <f>INDEX('Unemployment Rates'!$B$2:$B$96,MATCH(B216,'Unemployment Rates'!$A$2:$A$96,0))</f>
        <v>4.3999999999999997E-2</v>
      </c>
      <c r="E216">
        <f>IF(ISBLANK($B216),"",VLOOKUP($B216,ILData!$A$2:$AJ$96,25))</f>
        <v>37400</v>
      </c>
      <c r="F216">
        <f>IF(ISBLANK($B216),"",VLOOKUP($B216,ILData!$A$2:$AJ$96,26))</f>
        <v>42750</v>
      </c>
      <c r="G216">
        <f>IF(ISBLANK($B216),"",VLOOKUP($B216,ILData!$A$2:$AJ$96,27))</f>
        <v>48100</v>
      </c>
      <c r="H216">
        <f>IF(ISBLANK($B216),"",VLOOKUP($B216,ILData!$A$2:$AJ$96,28))</f>
        <v>53400</v>
      </c>
      <c r="I216">
        <f>IF(ISBLANK($B216),"",VLOOKUP($B216,ILData!$A$2:$AJ$96,29))</f>
        <v>57700</v>
      </c>
      <c r="J216">
        <f>IF(ISBLANK($B216),"",VLOOKUP($B216,ILData!$A$2:$AJ$96,30))</f>
        <v>61950</v>
      </c>
      <c r="K216">
        <f>IF(ISBLANK($B216),"",VLOOKUP($B216,ILData!$A$2:$AJ$96,31))</f>
        <v>66250</v>
      </c>
      <c r="L216">
        <f>IF(ISBLANK($B216),"",VLOOKUP($B216,ILData!$A$2:$AJ$96,32))</f>
        <v>70500</v>
      </c>
    </row>
    <row r="217" spans="1:12" x14ac:dyDescent="0.25">
      <c r="A217" s="98" t="s">
        <v>801</v>
      </c>
      <c r="B217" t="s">
        <v>55</v>
      </c>
      <c r="C217" s="158">
        <f>INDEX('Ability to Pay'!$C$2:$C$441,MATCH(A217,'Ability to Pay'!$A$2:$A$441,0))</f>
        <v>0.1</v>
      </c>
      <c r="D217" s="101">
        <f>INDEX('Unemployment Rates'!$B$2:$B$96,MATCH(B217,'Unemployment Rates'!$A$2:$A$96,0))</f>
        <v>6.3E-2</v>
      </c>
      <c r="E217">
        <f>IF(ISBLANK($B217),"",VLOOKUP($B217,ILData!$A$2:$AJ$96,25))</f>
        <v>37400</v>
      </c>
      <c r="F217">
        <f>IF(ISBLANK($B217),"",VLOOKUP($B217,ILData!$A$2:$AJ$96,26))</f>
        <v>42750</v>
      </c>
      <c r="G217">
        <f>IF(ISBLANK($B217),"",VLOOKUP($B217,ILData!$A$2:$AJ$96,27))</f>
        <v>48100</v>
      </c>
      <c r="H217">
        <f>IF(ISBLANK($B217),"",VLOOKUP($B217,ILData!$A$2:$AJ$96,28))</f>
        <v>53400</v>
      </c>
      <c r="I217">
        <f>IF(ISBLANK($B217),"",VLOOKUP($B217,ILData!$A$2:$AJ$96,29))</f>
        <v>57700</v>
      </c>
      <c r="J217">
        <f>IF(ISBLANK($B217),"",VLOOKUP($B217,ILData!$A$2:$AJ$96,30))</f>
        <v>61950</v>
      </c>
      <c r="K217">
        <f>IF(ISBLANK($B217),"",VLOOKUP($B217,ILData!$A$2:$AJ$96,31))</f>
        <v>66250</v>
      </c>
      <c r="L217">
        <f>IF(ISBLANK($B217),"",VLOOKUP($B217,ILData!$A$2:$AJ$96,32))</f>
        <v>70500</v>
      </c>
    </row>
    <row r="218" spans="1:12" x14ac:dyDescent="0.25">
      <c r="A218" s="98" t="s">
        <v>941</v>
      </c>
      <c r="B218" t="s">
        <v>86</v>
      </c>
      <c r="C218" s="158">
        <f>INDEX('Ability to Pay'!$C$2:$C$441,MATCH(A218,'Ability to Pay'!$A$2:$A$441,0))</f>
        <v>0.25</v>
      </c>
      <c r="D218" s="101">
        <f>INDEX('Unemployment Rates'!$B$2:$B$96,MATCH(B218,'Unemployment Rates'!$A$2:$A$96,0))</f>
        <v>6.9000000000000006E-2</v>
      </c>
      <c r="E218">
        <f>IF(ISBLANK($B218),"",VLOOKUP($B218,ILData!$A$2:$AJ$96,25))</f>
        <v>45400</v>
      </c>
      <c r="F218">
        <f>IF(ISBLANK($B218),"",VLOOKUP($B218,ILData!$A$2:$AJ$96,26))</f>
        <v>51850</v>
      </c>
      <c r="G218">
        <f>IF(ISBLANK($B218),"",VLOOKUP($B218,ILData!$A$2:$AJ$96,27))</f>
        <v>58350</v>
      </c>
      <c r="H218">
        <f>IF(ISBLANK($B218),"",VLOOKUP($B218,ILData!$A$2:$AJ$96,28))</f>
        <v>64800</v>
      </c>
      <c r="I218">
        <f>IF(ISBLANK($B218),"",VLOOKUP($B218,ILData!$A$2:$AJ$96,29))</f>
        <v>70000</v>
      </c>
      <c r="J218">
        <f>IF(ISBLANK($B218),"",VLOOKUP($B218,ILData!$A$2:$AJ$96,30))</f>
        <v>75200</v>
      </c>
      <c r="K218">
        <f>IF(ISBLANK($B218),"",VLOOKUP($B218,ILData!$A$2:$AJ$96,31))</f>
        <v>80400</v>
      </c>
      <c r="L218">
        <f>IF(ISBLANK($B218),"",VLOOKUP($B218,ILData!$A$2:$AJ$96,32))</f>
        <v>85550</v>
      </c>
    </row>
    <row r="219" spans="1:12" x14ac:dyDescent="0.25">
      <c r="A219" s="98" t="s">
        <v>738</v>
      </c>
      <c r="B219" t="s">
        <v>40</v>
      </c>
      <c r="C219" s="158">
        <f>INDEX('Ability to Pay'!$C$2:$C$441,MATCH(A219,'Ability to Pay'!$A$2:$A$441,0))</f>
        <v>0.28000000000000003</v>
      </c>
      <c r="D219" s="101">
        <f>INDEX('Unemployment Rates'!$B$2:$B$96,MATCH(B219,'Unemployment Rates'!$A$2:$A$96,0))</f>
        <v>4.8000000000000001E-2</v>
      </c>
      <c r="E219">
        <f>IF(ISBLANK($B219),"",VLOOKUP($B219,ILData!$A$2:$AJ$96,25))</f>
        <v>44600</v>
      </c>
      <c r="F219">
        <f>IF(ISBLANK($B219),"",VLOOKUP($B219,ILData!$A$2:$AJ$96,26))</f>
        <v>51000</v>
      </c>
      <c r="G219">
        <f>IF(ISBLANK($B219),"",VLOOKUP($B219,ILData!$A$2:$AJ$96,27))</f>
        <v>57350</v>
      </c>
      <c r="H219">
        <f>IF(ISBLANK($B219),"",VLOOKUP($B219,ILData!$A$2:$AJ$96,28))</f>
        <v>63700</v>
      </c>
      <c r="I219">
        <f>IF(ISBLANK($B219),"",VLOOKUP($B219,ILData!$A$2:$AJ$96,29))</f>
        <v>68800</v>
      </c>
      <c r="J219">
        <f>IF(ISBLANK($B219),"",VLOOKUP($B219,ILData!$A$2:$AJ$96,30))</f>
        <v>73900</v>
      </c>
      <c r="K219">
        <f>IF(ISBLANK($B219),"",VLOOKUP($B219,ILData!$A$2:$AJ$96,31))</f>
        <v>79000</v>
      </c>
      <c r="L219">
        <f>IF(ISBLANK($B219),"",VLOOKUP($B219,ILData!$A$2:$AJ$96,32))</f>
        <v>84100</v>
      </c>
    </row>
    <row r="220" spans="1:12" x14ac:dyDescent="0.25">
      <c r="A220" s="98" t="s">
        <v>804</v>
      </c>
      <c r="B220" t="s">
        <v>56</v>
      </c>
      <c r="C220" s="158">
        <f>INDEX('Ability to Pay'!$C$2:$C$441,MATCH(A220,'Ability to Pay'!$A$2:$A$441,0))</f>
        <v>0.12</v>
      </c>
      <c r="D220" s="101">
        <f>INDEX('Unemployment Rates'!$B$2:$B$96,MATCH(B220,'Unemployment Rates'!$A$2:$A$96,0))</f>
        <v>6.5000000000000002E-2</v>
      </c>
      <c r="E220">
        <f>IF(ISBLANK($B220),"",VLOOKUP($B220,ILData!$A$2:$AJ$96,25))</f>
        <v>37400</v>
      </c>
      <c r="F220">
        <f>IF(ISBLANK($B220),"",VLOOKUP($B220,ILData!$A$2:$AJ$96,26))</f>
        <v>42750</v>
      </c>
      <c r="G220">
        <f>IF(ISBLANK($B220),"",VLOOKUP($B220,ILData!$A$2:$AJ$96,27))</f>
        <v>48100</v>
      </c>
      <c r="H220">
        <f>IF(ISBLANK($B220),"",VLOOKUP($B220,ILData!$A$2:$AJ$96,28))</f>
        <v>53400</v>
      </c>
      <c r="I220">
        <f>IF(ISBLANK($B220),"",VLOOKUP($B220,ILData!$A$2:$AJ$96,29))</f>
        <v>57700</v>
      </c>
      <c r="J220">
        <f>IF(ISBLANK($B220),"",VLOOKUP($B220,ILData!$A$2:$AJ$96,30))</f>
        <v>61950</v>
      </c>
      <c r="K220">
        <f>IF(ISBLANK($B220),"",VLOOKUP($B220,ILData!$A$2:$AJ$96,31))</f>
        <v>66250</v>
      </c>
      <c r="L220">
        <f>IF(ISBLANK($B220),"",VLOOKUP($B220,ILData!$A$2:$AJ$96,32))</f>
        <v>70500</v>
      </c>
    </row>
    <row r="221" spans="1:12" x14ac:dyDescent="0.25">
      <c r="A221" s="98" t="s">
        <v>809</v>
      </c>
      <c r="B221" t="s">
        <v>57</v>
      </c>
      <c r="C221" s="158">
        <f>INDEX('Ability to Pay'!$C$2:$C$441,MATCH(A221,'Ability to Pay'!$A$2:$A$441,0))</f>
        <v>0.2</v>
      </c>
      <c r="D221" s="101">
        <f>INDEX('Unemployment Rates'!$B$2:$B$96,MATCH(B221,'Unemployment Rates'!$A$2:$A$96,0))</f>
        <v>5.0999999999999997E-2</v>
      </c>
      <c r="E221">
        <f>IF(ISBLANK($B221),"",VLOOKUP($B221,ILData!$A$2:$AJ$96,25))</f>
        <v>37400</v>
      </c>
      <c r="F221">
        <f>IF(ISBLANK($B221),"",VLOOKUP($B221,ILData!$A$2:$AJ$96,26))</f>
        <v>42750</v>
      </c>
      <c r="G221">
        <f>IF(ISBLANK($B221),"",VLOOKUP($B221,ILData!$A$2:$AJ$96,27))</f>
        <v>48100</v>
      </c>
      <c r="H221">
        <f>IF(ISBLANK($B221),"",VLOOKUP($B221,ILData!$A$2:$AJ$96,28))</f>
        <v>53400</v>
      </c>
      <c r="I221">
        <f>IF(ISBLANK($B221),"",VLOOKUP($B221,ILData!$A$2:$AJ$96,29))</f>
        <v>57700</v>
      </c>
      <c r="J221">
        <f>IF(ISBLANK($B221),"",VLOOKUP($B221,ILData!$A$2:$AJ$96,30))</f>
        <v>61950</v>
      </c>
      <c r="K221">
        <f>IF(ISBLANK($B221),"",VLOOKUP($B221,ILData!$A$2:$AJ$96,31))</f>
        <v>66250</v>
      </c>
      <c r="L221">
        <f>IF(ISBLANK($B221),"",VLOOKUP($B221,ILData!$A$2:$AJ$96,32))</f>
        <v>70500</v>
      </c>
    </row>
    <row r="222" spans="1:12" x14ac:dyDescent="0.25">
      <c r="A222" s="98" t="s">
        <v>811</v>
      </c>
      <c r="B222" t="s">
        <v>57</v>
      </c>
      <c r="C222" s="158">
        <f>INDEX('Ability to Pay'!$C$2:$C$441,MATCH(A222,'Ability to Pay'!$A$2:$A$441,0))</f>
        <v>0.12</v>
      </c>
      <c r="D222" s="101">
        <f>INDEX('Unemployment Rates'!$B$2:$B$96,MATCH(B222,'Unemployment Rates'!$A$2:$A$96,0))</f>
        <v>5.0999999999999997E-2</v>
      </c>
      <c r="E222">
        <f>IF(ISBLANK($B222),"",VLOOKUP($B222,ILData!$A$2:$AJ$96,25))</f>
        <v>37400</v>
      </c>
      <c r="F222">
        <f>IF(ISBLANK($B222),"",VLOOKUP($B222,ILData!$A$2:$AJ$96,26))</f>
        <v>42750</v>
      </c>
      <c r="G222">
        <f>IF(ISBLANK($B222),"",VLOOKUP($B222,ILData!$A$2:$AJ$96,27))</f>
        <v>48100</v>
      </c>
      <c r="H222">
        <f>IF(ISBLANK($B222),"",VLOOKUP($B222,ILData!$A$2:$AJ$96,28))</f>
        <v>53400</v>
      </c>
      <c r="I222">
        <f>IF(ISBLANK($B222),"",VLOOKUP($B222,ILData!$A$2:$AJ$96,29))</f>
        <v>57700</v>
      </c>
      <c r="J222">
        <f>IF(ISBLANK($B222),"",VLOOKUP($B222,ILData!$A$2:$AJ$96,30))</f>
        <v>61950</v>
      </c>
      <c r="K222">
        <f>IF(ISBLANK($B222),"",VLOOKUP($B222,ILData!$A$2:$AJ$96,31))</f>
        <v>66250</v>
      </c>
      <c r="L222">
        <f>IF(ISBLANK($B222),"",VLOOKUP($B222,ILData!$A$2:$AJ$96,32))</f>
        <v>70500</v>
      </c>
    </row>
    <row r="223" spans="1:12" x14ac:dyDescent="0.25">
      <c r="A223" s="98" t="s">
        <v>1009</v>
      </c>
      <c r="B223" t="s">
        <v>102</v>
      </c>
      <c r="C223" s="158">
        <f>INDEX('Ability to Pay'!$C$2:$C$441,MATCH(A223,'Ability to Pay'!$A$2:$A$441,0))</f>
        <v>0.26</v>
      </c>
      <c r="D223" s="101">
        <f>INDEX('Unemployment Rates'!$B$2:$B$96,MATCH(B223,'Unemployment Rates'!$A$2:$A$96,0))</f>
        <v>0.04</v>
      </c>
      <c r="E223">
        <f>IF(ISBLANK($B223),"",VLOOKUP($B223,ILData!$A$2:$AJ$96,25))</f>
        <v>55900</v>
      </c>
      <c r="F223">
        <f>IF(ISBLANK($B223),"",VLOOKUP($B223,ILData!$A$2:$AJ$96,26))</f>
        <v>63900</v>
      </c>
      <c r="G223">
        <f>IF(ISBLANK($B223),"",VLOOKUP($B223,ILData!$A$2:$AJ$96,27))</f>
        <v>71900</v>
      </c>
      <c r="H223">
        <f>IF(ISBLANK($B223),"",VLOOKUP($B223,ILData!$A$2:$AJ$96,28))</f>
        <v>79850</v>
      </c>
      <c r="I223">
        <f>IF(ISBLANK($B223),"",VLOOKUP($B223,ILData!$A$2:$AJ$96,29))</f>
        <v>86250</v>
      </c>
      <c r="J223">
        <f>IF(ISBLANK($B223),"",VLOOKUP($B223,ILData!$A$2:$AJ$96,30))</f>
        <v>92650</v>
      </c>
      <c r="K223">
        <f>IF(ISBLANK($B223),"",VLOOKUP($B223,ILData!$A$2:$AJ$96,31))</f>
        <v>99050</v>
      </c>
      <c r="L223">
        <f>IF(ISBLANK($B223),"",VLOOKUP($B223,ILData!$A$2:$AJ$96,32))</f>
        <v>105450</v>
      </c>
    </row>
    <row r="224" spans="1:12" x14ac:dyDescent="0.25">
      <c r="A224" s="98" t="s">
        <v>820</v>
      </c>
      <c r="B224" t="s">
        <v>60</v>
      </c>
      <c r="C224" s="158">
        <f>INDEX('Ability to Pay'!$C$2:$C$441,MATCH(A224,'Ability to Pay'!$A$2:$A$441,0))</f>
        <v>0.19</v>
      </c>
      <c r="D224" s="101">
        <f>INDEX('Unemployment Rates'!$B$2:$B$96,MATCH(B224,'Unemployment Rates'!$A$2:$A$96,0))</f>
        <v>4.2999999999999997E-2</v>
      </c>
      <c r="E224">
        <f>IF(ISBLANK($B224),"",VLOOKUP($B224,ILData!$A$2:$AJ$96,25))</f>
        <v>48400</v>
      </c>
      <c r="F224">
        <f>IF(ISBLANK($B224),"",VLOOKUP($B224,ILData!$A$2:$AJ$96,26))</f>
        <v>55300</v>
      </c>
      <c r="G224">
        <f>IF(ISBLANK($B224),"",VLOOKUP($B224,ILData!$A$2:$AJ$96,27))</f>
        <v>62200</v>
      </c>
      <c r="H224">
        <f>IF(ISBLANK($B224),"",VLOOKUP($B224,ILData!$A$2:$AJ$96,28))</f>
        <v>69100</v>
      </c>
      <c r="I224">
        <f>IF(ISBLANK($B224),"",VLOOKUP($B224,ILData!$A$2:$AJ$96,29))</f>
        <v>74650</v>
      </c>
      <c r="J224">
        <f>IF(ISBLANK($B224),"",VLOOKUP($B224,ILData!$A$2:$AJ$96,30))</f>
        <v>80200</v>
      </c>
      <c r="K224">
        <f>IF(ISBLANK($B224),"",VLOOKUP($B224,ILData!$A$2:$AJ$96,31))</f>
        <v>85700</v>
      </c>
      <c r="L224">
        <f>IF(ISBLANK($B224),"",VLOOKUP($B224,ILData!$A$2:$AJ$96,32))</f>
        <v>91250</v>
      </c>
    </row>
    <row r="225" spans="1:12" x14ac:dyDescent="0.25">
      <c r="A225" s="98" t="s">
        <v>813</v>
      </c>
      <c r="B225" t="s">
        <v>58</v>
      </c>
      <c r="C225" s="158">
        <f>INDEX('Ability to Pay'!$C$2:$C$441,MATCH(A225,'Ability to Pay'!$A$2:$A$441,0))</f>
        <v>0.16</v>
      </c>
      <c r="D225" s="101">
        <f>INDEX('Unemployment Rates'!$B$2:$B$96,MATCH(B225,'Unemployment Rates'!$A$2:$A$96,0))</f>
        <v>5.1999999999999998E-2</v>
      </c>
      <c r="E225">
        <f>IF(ISBLANK($B225),"",VLOOKUP($B225,ILData!$A$2:$AJ$96,25))</f>
        <v>37400</v>
      </c>
      <c r="F225">
        <f>IF(ISBLANK($B225),"",VLOOKUP($B225,ILData!$A$2:$AJ$96,26))</f>
        <v>42750</v>
      </c>
      <c r="G225">
        <f>IF(ISBLANK($B225),"",VLOOKUP($B225,ILData!$A$2:$AJ$96,27))</f>
        <v>48100</v>
      </c>
      <c r="H225">
        <f>IF(ISBLANK($B225),"",VLOOKUP($B225,ILData!$A$2:$AJ$96,28))</f>
        <v>53400</v>
      </c>
      <c r="I225">
        <f>IF(ISBLANK($B225),"",VLOOKUP($B225,ILData!$A$2:$AJ$96,29))</f>
        <v>57700</v>
      </c>
      <c r="J225">
        <f>IF(ISBLANK($B225),"",VLOOKUP($B225,ILData!$A$2:$AJ$96,30))</f>
        <v>61950</v>
      </c>
      <c r="K225">
        <f>IF(ISBLANK($B225),"",VLOOKUP($B225,ILData!$A$2:$AJ$96,31))</f>
        <v>66250</v>
      </c>
      <c r="L225">
        <f>IF(ISBLANK($B225),"",VLOOKUP($B225,ILData!$A$2:$AJ$96,32))</f>
        <v>70500</v>
      </c>
    </row>
    <row r="226" spans="1:12" x14ac:dyDescent="0.25">
      <c r="A226" s="98" t="s">
        <v>840</v>
      </c>
      <c r="B226" t="s">
        <v>66</v>
      </c>
      <c r="C226" s="158">
        <f>INDEX('Ability to Pay'!$C$2:$C$441,MATCH(A226,'Ability to Pay'!$A$2:$A$441,0))</f>
        <v>0.18</v>
      </c>
      <c r="D226" s="101">
        <f>INDEX('Unemployment Rates'!$B$2:$B$96,MATCH(B226,'Unemployment Rates'!$A$2:$A$96,0))</f>
        <v>5.6000000000000001E-2</v>
      </c>
      <c r="E226">
        <f>IF(ISBLANK($B226),"",VLOOKUP($B226,ILData!$A$2:$AJ$96,25))</f>
        <v>39200</v>
      </c>
      <c r="F226">
        <f>IF(ISBLANK($B226),"",VLOOKUP($B226,ILData!$A$2:$AJ$96,26))</f>
        <v>44800</v>
      </c>
      <c r="G226">
        <f>IF(ISBLANK($B226),"",VLOOKUP($B226,ILData!$A$2:$AJ$96,27))</f>
        <v>50400</v>
      </c>
      <c r="H226">
        <f>IF(ISBLANK($B226),"",VLOOKUP($B226,ILData!$A$2:$AJ$96,28))</f>
        <v>56000</v>
      </c>
      <c r="I226">
        <f>IF(ISBLANK($B226),"",VLOOKUP($B226,ILData!$A$2:$AJ$96,29))</f>
        <v>60500</v>
      </c>
      <c r="J226">
        <f>IF(ISBLANK($B226),"",VLOOKUP($B226,ILData!$A$2:$AJ$96,30))</f>
        <v>65000</v>
      </c>
      <c r="K226">
        <f>IF(ISBLANK($B226),"",VLOOKUP($B226,ILData!$A$2:$AJ$96,31))</f>
        <v>69450</v>
      </c>
      <c r="L226">
        <f>IF(ISBLANK($B226),"",VLOOKUP($B226,ILData!$A$2:$AJ$96,32))</f>
        <v>73950</v>
      </c>
    </row>
    <row r="227" spans="1:12" x14ac:dyDescent="0.25">
      <c r="A227" s="98" t="s">
        <v>771</v>
      </c>
      <c r="B227" t="s">
        <v>46</v>
      </c>
      <c r="C227" s="158">
        <f>INDEX('Ability to Pay'!$C$2:$C$441,MATCH(A227,'Ability to Pay'!$A$2:$A$441,0))</f>
        <v>0.16</v>
      </c>
      <c r="D227" s="101">
        <f>INDEX('Unemployment Rates'!$B$2:$B$96,MATCH(B227,'Unemployment Rates'!$A$2:$A$96,0))</f>
        <v>5.2999999999999999E-2</v>
      </c>
      <c r="E227">
        <f>IF(ISBLANK($B227),"",VLOOKUP($B227,ILData!$A$2:$AJ$96,25))</f>
        <v>37450</v>
      </c>
      <c r="F227">
        <f>IF(ISBLANK($B227),"",VLOOKUP($B227,ILData!$A$2:$AJ$96,26))</f>
        <v>42800</v>
      </c>
      <c r="G227">
        <f>IF(ISBLANK($B227),"",VLOOKUP($B227,ILData!$A$2:$AJ$96,27))</f>
        <v>48150</v>
      </c>
      <c r="H227">
        <f>IF(ISBLANK($B227),"",VLOOKUP($B227,ILData!$A$2:$AJ$96,28))</f>
        <v>53500</v>
      </c>
      <c r="I227">
        <f>IF(ISBLANK($B227),"",VLOOKUP($B227,ILData!$A$2:$AJ$96,29))</f>
        <v>57800</v>
      </c>
      <c r="J227">
        <f>IF(ISBLANK($B227),"",VLOOKUP($B227,ILData!$A$2:$AJ$96,30))</f>
        <v>62100</v>
      </c>
      <c r="K227">
        <f>IF(ISBLANK($B227),"",VLOOKUP($B227,ILData!$A$2:$AJ$96,31))</f>
        <v>66350</v>
      </c>
      <c r="L227">
        <f>IF(ISBLANK($B227),"",VLOOKUP($B227,ILData!$A$2:$AJ$96,32))</f>
        <v>70650</v>
      </c>
    </row>
    <row r="228" spans="1:12" x14ac:dyDescent="0.25">
      <c r="A228" s="98" t="s">
        <v>666</v>
      </c>
      <c r="B228" t="s">
        <v>28</v>
      </c>
      <c r="C228" s="158">
        <f>INDEX('Ability to Pay'!$C$2:$C$441,MATCH(A228,'Ability to Pay'!$A$2:$A$441,0))</f>
        <v>0.2</v>
      </c>
      <c r="D228" s="101">
        <f>INDEX('Unemployment Rates'!$B$2:$B$96,MATCH(B228,'Unemployment Rates'!$A$2:$A$96,0))</f>
        <v>5.7000000000000002E-2</v>
      </c>
      <c r="E228">
        <f>IF(ISBLANK($B228),"",VLOOKUP($B228,ILData!$A$2:$AJ$96,25))</f>
        <v>37400</v>
      </c>
      <c r="F228">
        <f>IF(ISBLANK($B228),"",VLOOKUP($B228,ILData!$A$2:$AJ$96,26))</f>
        <v>42750</v>
      </c>
      <c r="G228">
        <f>IF(ISBLANK($B228),"",VLOOKUP($B228,ILData!$A$2:$AJ$96,27))</f>
        <v>48100</v>
      </c>
      <c r="H228">
        <f>IF(ISBLANK($B228),"",VLOOKUP($B228,ILData!$A$2:$AJ$96,28))</f>
        <v>53400</v>
      </c>
      <c r="I228">
        <f>IF(ISBLANK($B228),"",VLOOKUP($B228,ILData!$A$2:$AJ$96,29))</f>
        <v>57700</v>
      </c>
      <c r="J228">
        <f>IF(ISBLANK($B228),"",VLOOKUP($B228,ILData!$A$2:$AJ$96,30))</f>
        <v>61950</v>
      </c>
      <c r="K228">
        <f>IF(ISBLANK($B228),"",VLOOKUP($B228,ILData!$A$2:$AJ$96,31))</f>
        <v>66250</v>
      </c>
      <c r="L228">
        <f>IF(ISBLANK($B228),"",VLOOKUP($B228,ILData!$A$2:$AJ$96,32))</f>
        <v>70500</v>
      </c>
    </row>
    <row r="229" spans="1:12" x14ac:dyDescent="0.25">
      <c r="A229" s="98" t="s">
        <v>815</v>
      </c>
      <c r="B229" t="s">
        <v>59</v>
      </c>
      <c r="C229" s="158">
        <f>INDEX('Ability to Pay'!$C$2:$C$441,MATCH(A229,'Ability to Pay'!$A$2:$A$441,0))</f>
        <v>0.24</v>
      </c>
      <c r="D229" s="101">
        <f>INDEX('Unemployment Rates'!$B$2:$B$96,MATCH(B229,'Unemployment Rates'!$A$2:$A$96,0))</f>
        <v>5.1999999999999998E-2</v>
      </c>
      <c r="E229">
        <f>IF(ISBLANK($B229),"",VLOOKUP($B229,ILData!$A$2:$AJ$96,25))</f>
        <v>38150</v>
      </c>
      <c r="F229">
        <f>IF(ISBLANK($B229),"",VLOOKUP($B229,ILData!$A$2:$AJ$96,26))</f>
        <v>43600</v>
      </c>
      <c r="G229">
        <f>IF(ISBLANK($B229),"",VLOOKUP($B229,ILData!$A$2:$AJ$96,27))</f>
        <v>49050</v>
      </c>
      <c r="H229">
        <f>IF(ISBLANK($B229),"",VLOOKUP($B229,ILData!$A$2:$AJ$96,28))</f>
        <v>54450</v>
      </c>
      <c r="I229">
        <f>IF(ISBLANK($B229),"",VLOOKUP($B229,ILData!$A$2:$AJ$96,29))</f>
        <v>58850</v>
      </c>
      <c r="J229">
        <f>IF(ISBLANK($B229),"",VLOOKUP($B229,ILData!$A$2:$AJ$96,30))</f>
        <v>63200</v>
      </c>
      <c r="K229">
        <f>IF(ISBLANK($B229),"",VLOOKUP($B229,ILData!$A$2:$AJ$96,31))</f>
        <v>67550</v>
      </c>
      <c r="L229">
        <f>IF(ISBLANK($B229),"",VLOOKUP($B229,ILData!$A$2:$AJ$96,32))</f>
        <v>71900</v>
      </c>
    </row>
    <row r="230" spans="1:12" x14ac:dyDescent="0.25">
      <c r="A230" s="98" t="s">
        <v>889</v>
      </c>
      <c r="B230" t="s">
        <v>75</v>
      </c>
      <c r="C230" s="158">
        <f>INDEX('Ability to Pay'!$C$2:$C$441,MATCH(A230,'Ability to Pay'!$A$2:$A$441,0))</f>
        <v>0.11</v>
      </c>
      <c r="D230" s="101">
        <f>INDEX('Unemployment Rates'!$B$2:$B$96,MATCH(B230,'Unemployment Rates'!$A$2:$A$96,0))</f>
        <v>7.3999999999999996E-2</v>
      </c>
      <c r="E230">
        <f>IF(ISBLANK($B230),"",VLOOKUP($B230,ILData!$A$2:$AJ$96,25))</f>
        <v>37400</v>
      </c>
      <c r="F230">
        <f>IF(ISBLANK($B230),"",VLOOKUP($B230,ILData!$A$2:$AJ$96,26))</f>
        <v>42750</v>
      </c>
      <c r="G230">
        <f>IF(ISBLANK($B230),"",VLOOKUP($B230,ILData!$A$2:$AJ$96,27))</f>
        <v>48100</v>
      </c>
      <c r="H230">
        <f>IF(ISBLANK($B230),"",VLOOKUP($B230,ILData!$A$2:$AJ$96,28))</f>
        <v>53400</v>
      </c>
      <c r="I230">
        <f>IF(ISBLANK($B230),"",VLOOKUP($B230,ILData!$A$2:$AJ$96,29))</f>
        <v>57700</v>
      </c>
      <c r="J230">
        <f>IF(ISBLANK($B230),"",VLOOKUP($B230,ILData!$A$2:$AJ$96,30))</f>
        <v>61950</v>
      </c>
      <c r="K230">
        <f>IF(ISBLANK($B230),"",VLOOKUP($B230,ILData!$A$2:$AJ$96,31))</f>
        <v>66250</v>
      </c>
      <c r="L230">
        <f>IF(ISBLANK($B230),"",VLOOKUP($B230,ILData!$A$2:$AJ$96,32))</f>
        <v>70500</v>
      </c>
    </row>
    <row r="231" spans="1:12" x14ac:dyDescent="0.25">
      <c r="A231" s="98" t="s">
        <v>887</v>
      </c>
      <c r="B231" t="s">
        <v>74</v>
      </c>
      <c r="C231" s="158">
        <f>INDEX('Ability to Pay'!$C$2:$C$441,MATCH(A231,'Ability to Pay'!$A$2:$A$441,0))</f>
        <v>0.12</v>
      </c>
      <c r="D231" s="101">
        <f>INDEX('Unemployment Rates'!$B$2:$B$96,MATCH(B231,'Unemployment Rates'!$A$2:$A$96,0))</f>
        <v>4.3999999999999997E-2</v>
      </c>
      <c r="E231">
        <f>IF(ISBLANK($B231),"",VLOOKUP($B231,ILData!$A$2:$AJ$96,25))</f>
        <v>37400</v>
      </c>
      <c r="F231">
        <f>IF(ISBLANK($B231),"",VLOOKUP($B231,ILData!$A$2:$AJ$96,26))</f>
        <v>42750</v>
      </c>
      <c r="G231">
        <f>IF(ISBLANK($B231),"",VLOOKUP($B231,ILData!$A$2:$AJ$96,27))</f>
        <v>48100</v>
      </c>
      <c r="H231">
        <f>IF(ISBLANK($B231),"",VLOOKUP($B231,ILData!$A$2:$AJ$96,28))</f>
        <v>53400</v>
      </c>
      <c r="I231">
        <f>IF(ISBLANK($B231),"",VLOOKUP($B231,ILData!$A$2:$AJ$96,29))</f>
        <v>57700</v>
      </c>
      <c r="J231">
        <f>IF(ISBLANK($B231),"",VLOOKUP($B231,ILData!$A$2:$AJ$96,30))</f>
        <v>61950</v>
      </c>
      <c r="K231">
        <f>IF(ISBLANK($B231),"",VLOOKUP($B231,ILData!$A$2:$AJ$96,31))</f>
        <v>66250</v>
      </c>
      <c r="L231">
        <f>IF(ISBLANK($B231),"",VLOOKUP($B231,ILData!$A$2:$AJ$96,32))</f>
        <v>70500</v>
      </c>
    </row>
    <row r="232" spans="1:12" x14ac:dyDescent="0.25">
      <c r="A232" s="98" t="s">
        <v>890</v>
      </c>
      <c r="B232" t="s">
        <v>75</v>
      </c>
      <c r="C232" s="158">
        <f>INDEX('Ability to Pay'!$C$2:$C$441,MATCH(A232,'Ability to Pay'!$A$2:$A$441,0))</f>
        <v>0.12</v>
      </c>
      <c r="D232" s="101">
        <f>INDEX('Unemployment Rates'!$B$2:$B$96,MATCH(B232,'Unemployment Rates'!$A$2:$A$96,0))</f>
        <v>7.3999999999999996E-2</v>
      </c>
      <c r="E232">
        <f>IF(ISBLANK($B232),"",VLOOKUP($B232,ILData!$A$2:$AJ$96,25))</f>
        <v>37400</v>
      </c>
      <c r="F232">
        <f>IF(ISBLANK($B232),"",VLOOKUP($B232,ILData!$A$2:$AJ$96,26))</f>
        <v>42750</v>
      </c>
      <c r="G232">
        <f>IF(ISBLANK($B232),"",VLOOKUP($B232,ILData!$A$2:$AJ$96,27))</f>
        <v>48100</v>
      </c>
      <c r="H232">
        <f>IF(ISBLANK($B232),"",VLOOKUP($B232,ILData!$A$2:$AJ$96,28))</f>
        <v>53400</v>
      </c>
      <c r="I232">
        <f>IF(ISBLANK($B232),"",VLOOKUP($B232,ILData!$A$2:$AJ$96,29))</f>
        <v>57700</v>
      </c>
      <c r="J232">
        <f>IF(ISBLANK($B232),"",VLOOKUP($B232,ILData!$A$2:$AJ$96,30))</f>
        <v>61950</v>
      </c>
      <c r="K232">
        <f>IF(ISBLANK($B232),"",VLOOKUP($B232,ILData!$A$2:$AJ$96,31))</f>
        <v>66250</v>
      </c>
      <c r="L232">
        <f>IF(ISBLANK($B232),"",VLOOKUP($B232,ILData!$A$2:$AJ$96,32))</f>
        <v>70500</v>
      </c>
    </row>
    <row r="233" spans="1:12" x14ac:dyDescent="0.25">
      <c r="A233" s="98" t="s">
        <v>739</v>
      </c>
      <c r="B233" t="s">
        <v>40</v>
      </c>
      <c r="C233" s="158">
        <f>INDEX('Ability to Pay'!$C$2:$C$441,MATCH(A233,'Ability to Pay'!$A$2:$A$441,0))</f>
        <v>0.28999999999999998</v>
      </c>
      <c r="D233" s="101">
        <f>INDEX('Unemployment Rates'!$B$2:$B$96,MATCH(B233,'Unemployment Rates'!$A$2:$A$96,0))</f>
        <v>4.8000000000000001E-2</v>
      </c>
      <c r="E233">
        <f>IF(ISBLANK($B233),"",VLOOKUP($B233,ILData!$A$2:$AJ$96,25))</f>
        <v>44600</v>
      </c>
      <c r="F233">
        <f>IF(ISBLANK($B233),"",VLOOKUP($B233,ILData!$A$2:$AJ$96,26))</f>
        <v>51000</v>
      </c>
      <c r="G233">
        <f>IF(ISBLANK($B233),"",VLOOKUP($B233,ILData!$A$2:$AJ$96,27))</f>
        <v>57350</v>
      </c>
      <c r="H233">
        <f>IF(ISBLANK($B233),"",VLOOKUP($B233,ILData!$A$2:$AJ$96,28))</f>
        <v>63700</v>
      </c>
      <c r="I233">
        <f>IF(ISBLANK($B233),"",VLOOKUP($B233,ILData!$A$2:$AJ$96,29))</f>
        <v>68800</v>
      </c>
      <c r="J233">
        <f>IF(ISBLANK($B233),"",VLOOKUP($B233,ILData!$A$2:$AJ$96,30))</f>
        <v>73900</v>
      </c>
      <c r="K233">
        <f>IF(ISBLANK($B233),"",VLOOKUP($B233,ILData!$A$2:$AJ$96,31))</f>
        <v>79000</v>
      </c>
      <c r="L233">
        <f>IF(ISBLANK($B233),"",VLOOKUP($B233,ILData!$A$2:$AJ$96,32))</f>
        <v>84100</v>
      </c>
    </row>
    <row r="234" spans="1:12" x14ac:dyDescent="0.25">
      <c r="A234" s="98" t="s">
        <v>812</v>
      </c>
      <c r="B234" t="s">
        <v>57</v>
      </c>
      <c r="C234" s="158">
        <f>INDEX('Ability to Pay'!$C$2:$C$441,MATCH(A234,'Ability to Pay'!$A$2:$A$441,0))</f>
        <v>0.23</v>
      </c>
      <c r="D234" s="101">
        <f>INDEX('Unemployment Rates'!$B$2:$B$96,MATCH(B234,'Unemployment Rates'!$A$2:$A$96,0))</f>
        <v>5.0999999999999997E-2</v>
      </c>
      <c r="E234">
        <f>IF(ISBLANK($B234),"",VLOOKUP($B234,ILData!$A$2:$AJ$96,25))</f>
        <v>37400</v>
      </c>
      <c r="F234">
        <f>IF(ISBLANK($B234),"",VLOOKUP($B234,ILData!$A$2:$AJ$96,26))</f>
        <v>42750</v>
      </c>
      <c r="G234">
        <f>IF(ISBLANK($B234),"",VLOOKUP($B234,ILData!$A$2:$AJ$96,27))</f>
        <v>48100</v>
      </c>
      <c r="H234">
        <f>IF(ISBLANK($B234),"",VLOOKUP($B234,ILData!$A$2:$AJ$96,28))</f>
        <v>53400</v>
      </c>
      <c r="I234">
        <f>IF(ISBLANK($B234),"",VLOOKUP($B234,ILData!$A$2:$AJ$96,29))</f>
        <v>57700</v>
      </c>
      <c r="J234">
        <f>IF(ISBLANK($B234),"",VLOOKUP($B234,ILData!$A$2:$AJ$96,30))</f>
        <v>61950</v>
      </c>
      <c r="K234">
        <f>IF(ISBLANK($B234),"",VLOOKUP($B234,ILData!$A$2:$AJ$96,31))</f>
        <v>66250</v>
      </c>
      <c r="L234">
        <f>IF(ISBLANK($B234),"",VLOOKUP($B234,ILData!$A$2:$AJ$96,32))</f>
        <v>70500</v>
      </c>
    </row>
    <row r="235" spans="1:12" x14ac:dyDescent="0.25">
      <c r="A235" s="99" t="s">
        <v>284</v>
      </c>
      <c r="B235" t="s">
        <v>60</v>
      </c>
      <c r="C235" s="158">
        <f>INDEX('Ability to Pay'!$C$2:$C$441,MATCH(A235,'Ability to Pay'!$A$2:$A$441,0))</f>
        <v>0.22</v>
      </c>
      <c r="D235" s="101">
        <f>INDEX('Unemployment Rates'!$B$2:$B$96,MATCH(B235,'Unemployment Rates'!$A$2:$A$96,0))</f>
        <v>4.2999999999999997E-2</v>
      </c>
      <c r="E235">
        <f>IF(ISBLANK($B235),"",VLOOKUP($B235,ILData!$A$2:$AJ$96,25))</f>
        <v>48400</v>
      </c>
      <c r="F235">
        <f>IF(ISBLANK($B235),"",VLOOKUP($B235,ILData!$A$2:$AJ$96,26))</f>
        <v>55300</v>
      </c>
      <c r="G235">
        <f>IF(ISBLANK($B235),"",VLOOKUP($B235,ILData!$A$2:$AJ$96,27))</f>
        <v>62200</v>
      </c>
      <c r="H235">
        <f>IF(ISBLANK($B235),"",VLOOKUP($B235,ILData!$A$2:$AJ$96,28))</f>
        <v>69100</v>
      </c>
      <c r="I235">
        <f>IF(ISBLANK($B235),"",VLOOKUP($B235,ILData!$A$2:$AJ$96,29))</f>
        <v>74650</v>
      </c>
      <c r="J235">
        <f>IF(ISBLANK($B235),"",VLOOKUP($B235,ILData!$A$2:$AJ$96,30))</f>
        <v>80200</v>
      </c>
      <c r="K235">
        <f>IF(ISBLANK($B235),"",VLOOKUP($B235,ILData!$A$2:$AJ$96,31))</f>
        <v>85700</v>
      </c>
      <c r="L235">
        <f>IF(ISBLANK($B235),"",VLOOKUP($B235,ILData!$A$2:$AJ$96,32))</f>
        <v>91250</v>
      </c>
    </row>
    <row r="236" spans="1:12" x14ac:dyDescent="0.25">
      <c r="A236" s="98" t="s">
        <v>818</v>
      </c>
      <c r="B236" t="s">
        <v>60</v>
      </c>
      <c r="C236" s="158">
        <f>INDEX('Ability to Pay'!$C$2:$C$441,MATCH(A236,'Ability to Pay'!$A$2:$A$441,0))</f>
        <v>0.25</v>
      </c>
      <c r="D236" s="101">
        <f>INDEX('Unemployment Rates'!$B$2:$B$96,MATCH(B236,'Unemployment Rates'!$A$2:$A$96,0))</f>
        <v>4.2999999999999997E-2</v>
      </c>
      <c r="E236">
        <f>IF(ISBLANK($B236),"",VLOOKUP($B236,ILData!$A$2:$AJ$96,25))</f>
        <v>48400</v>
      </c>
      <c r="F236">
        <f>IF(ISBLANK($B236),"",VLOOKUP($B236,ILData!$A$2:$AJ$96,26))</f>
        <v>55300</v>
      </c>
      <c r="G236">
        <f>IF(ISBLANK($B236),"",VLOOKUP($B236,ILData!$A$2:$AJ$96,27))</f>
        <v>62200</v>
      </c>
      <c r="H236">
        <f>IF(ISBLANK($B236),"",VLOOKUP($B236,ILData!$A$2:$AJ$96,28))</f>
        <v>69100</v>
      </c>
      <c r="I236">
        <f>IF(ISBLANK($B236),"",VLOOKUP($B236,ILData!$A$2:$AJ$96,29))</f>
        <v>74650</v>
      </c>
      <c r="J236">
        <f>IF(ISBLANK($B236),"",VLOOKUP($B236,ILData!$A$2:$AJ$96,30))</f>
        <v>80200</v>
      </c>
      <c r="K236">
        <f>IF(ISBLANK($B236),"",VLOOKUP($B236,ILData!$A$2:$AJ$96,31))</f>
        <v>85700</v>
      </c>
      <c r="L236">
        <f>IF(ISBLANK($B236),"",VLOOKUP($B236,ILData!$A$2:$AJ$96,32))</f>
        <v>91250</v>
      </c>
    </row>
    <row r="237" spans="1:12" x14ac:dyDescent="0.25">
      <c r="A237" s="98" t="s">
        <v>594</v>
      </c>
      <c r="B237" t="s">
        <v>12</v>
      </c>
      <c r="C237" s="158">
        <f>INDEX('Ability to Pay'!$C$2:$C$441,MATCH(A237,'Ability to Pay'!$A$2:$A$441,0))</f>
        <v>0.28999999999999998</v>
      </c>
      <c r="D237" s="101">
        <f>INDEX('Unemployment Rates'!$B$2:$B$96,MATCH(B237,'Unemployment Rates'!$A$2:$A$96,0))</f>
        <v>4.2999999999999997E-2</v>
      </c>
      <c r="E237">
        <f>IF(ISBLANK($B237),"",VLOOKUP($B237,ILData!$A$2:$AJ$96,25))</f>
        <v>48400</v>
      </c>
      <c r="F237">
        <f>IF(ISBLANK($B237),"",VLOOKUP($B237,ILData!$A$2:$AJ$96,26))</f>
        <v>55300</v>
      </c>
      <c r="G237">
        <f>IF(ISBLANK($B237),"",VLOOKUP($B237,ILData!$A$2:$AJ$96,27))</f>
        <v>62200</v>
      </c>
      <c r="H237">
        <f>IF(ISBLANK($B237),"",VLOOKUP($B237,ILData!$A$2:$AJ$96,28))</f>
        <v>69100</v>
      </c>
      <c r="I237">
        <f>IF(ISBLANK($B237),"",VLOOKUP($B237,ILData!$A$2:$AJ$96,29))</f>
        <v>74650</v>
      </c>
      <c r="J237">
        <f>IF(ISBLANK($B237),"",VLOOKUP($B237,ILData!$A$2:$AJ$96,30))</f>
        <v>80200</v>
      </c>
      <c r="K237">
        <f>IF(ISBLANK($B237),"",VLOOKUP($B237,ILData!$A$2:$AJ$96,31))</f>
        <v>85700</v>
      </c>
      <c r="L237">
        <f>IF(ISBLANK($B237),"",VLOOKUP($B237,ILData!$A$2:$AJ$96,32))</f>
        <v>91250</v>
      </c>
    </row>
    <row r="238" spans="1:12" x14ac:dyDescent="0.25">
      <c r="A238" s="98" t="s">
        <v>977</v>
      </c>
      <c r="B238" t="s">
        <v>94</v>
      </c>
      <c r="C238" s="158">
        <f>INDEX('Ability to Pay'!$C$2:$C$441,MATCH(A238,'Ability to Pay'!$A$2:$A$441,0))</f>
        <v>0.17</v>
      </c>
      <c r="D238" s="101">
        <f>INDEX('Unemployment Rates'!$B$2:$B$96,MATCH(B238,'Unemployment Rates'!$A$2:$A$96,0))</f>
        <v>4.8000000000000001E-2</v>
      </c>
      <c r="E238">
        <f>IF(ISBLANK($B238),"",VLOOKUP($B238,ILData!$A$2:$AJ$96,25))</f>
        <v>48400</v>
      </c>
      <c r="F238">
        <f>IF(ISBLANK($B238),"",VLOOKUP($B238,ILData!$A$2:$AJ$96,26))</f>
        <v>55300</v>
      </c>
      <c r="G238">
        <f>IF(ISBLANK($B238),"",VLOOKUP($B238,ILData!$A$2:$AJ$96,27))</f>
        <v>62200</v>
      </c>
      <c r="H238">
        <f>IF(ISBLANK($B238),"",VLOOKUP($B238,ILData!$A$2:$AJ$96,28))</f>
        <v>69100</v>
      </c>
      <c r="I238">
        <f>IF(ISBLANK($B238),"",VLOOKUP($B238,ILData!$A$2:$AJ$96,29))</f>
        <v>74650</v>
      </c>
      <c r="J238">
        <f>IF(ISBLANK($B238),"",VLOOKUP($B238,ILData!$A$2:$AJ$96,30))</f>
        <v>80200</v>
      </c>
      <c r="K238">
        <f>IF(ISBLANK($B238),"",VLOOKUP($B238,ILData!$A$2:$AJ$96,31))</f>
        <v>85700</v>
      </c>
      <c r="L238">
        <f>IF(ISBLANK($B238),"",VLOOKUP($B238,ILData!$A$2:$AJ$96,32))</f>
        <v>91250</v>
      </c>
    </row>
    <row r="239" spans="1:12" x14ac:dyDescent="0.25">
      <c r="A239" s="98" t="s">
        <v>872</v>
      </c>
      <c r="B239" t="s">
        <v>71</v>
      </c>
      <c r="C239" s="158">
        <f>INDEX('Ability to Pay'!$C$2:$C$441,MATCH(A239,'Ability to Pay'!$A$2:$A$441,0))</f>
        <v>0.27</v>
      </c>
      <c r="D239" s="101">
        <f>INDEX('Unemployment Rates'!$B$2:$B$96,MATCH(B239,'Unemployment Rates'!$A$2:$A$96,0))</f>
        <v>3.5000000000000003E-2</v>
      </c>
      <c r="E239">
        <f>IF(ISBLANK($B239),"",VLOOKUP($B239,ILData!$A$2:$AJ$96,25))</f>
        <v>44750</v>
      </c>
      <c r="F239">
        <f>IF(ISBLANK($B239),"",VLOOKUP($B239,ILData!$A$2:$AJ$96,26))</f>
        <v>51150</v>
      </c>
      <c r="G239">
        <f>IF(ISBLANK($B239),"",VLOOKUP($B239,ILData!$A$2:$AJ$96,27))</f>
        <v>57550</v>
      </c>
      <c r="H239">
        <f>IF(ISBLANK($B239),"",VLOOKUP($B239,ILData!$A$2:$AJ$96,28))</f>
        <v>63900</v>
      </c>
      <c r="I239">
        <f>IF(ISBLANK($B239),"",VLOOKUP($B239,ILData!$A$2:$AJ$96,29))</f>
        <v>69050</v>
      </c>
      <c r="J239">
        <f>IF(ISBLANK($B239),"",VLOOKUP($B239,ILData!$A$2:$AJ$96,30))</f>
        <v>74150</v>
      </c>
      <c r="K239">
        <f>IF(ISBLANK($B239),"",VLOOKUP($B239,ILData!$A$2:$AJ$96,31))</f>
        <v>79250</v>
      </c>
      <c r="L239">
        <f>IF(ISBLANK($B239),"",VLOOKUP($B239,ILData!$A$2:$AJ$96,32))</f>
        <v>84350</v>
      </c>
    </row>
    <row r="240" spans="1:12" x14ac:dyDescent="0.25">
      <c r="A240" s="98" t="s">
        <v>712</v>
      </c>
      <c r="B240" t="s">
        <v>35</v>
      </c>
      <c r="C240" s="158">
        <f>INDEX('Ability to Pay'!$C$2:$C$441,MATCH(A240,'Ability to Pay'!$A$2:$A$441,0))</f>
        <v>0.23</v>
      </c>
      <c r="D240" s="101">
        <f>INDEX('Unemployment Rates'!$B$2:$B$96,MATCH(B240,'Unemployment Rates'!$A$2:$A$96,0))</f>
        <v>5.2999999999999999E-2</v>
      </c>
      <c r="E240">
        <f>IF(ISBLANK($B240),"",VLOOKUP($B240,ILData!$A$2:$AJ$96,25))</f>
        <v>39850</v>
      </c>
      <c r="F240">
        <f>IF(ISBLANK($B240),"",VLOOKUP($B240,ILData!$A$2:$AJ$96,26))</f>
        <v>45550</v>
      </c>
      <c r="G240">
        <f>IF(ISBLANK($B240),"",VLOOKUP($B240,ILData!$A$2:$AJ$96,27))</f>
        <v>51250</v>
      </c>
      <c r="H240">
        <f>IF(ISBLANK($B240),"",VLOOKUP($B240,ILData!$A$2:$AJ$96,28))</f>
        <v>56900</v>
      </c>
      <c r="I240">
        <f>IF(ISBLANK($B240),"",VLOOKUP($B240,ILData!$A$2:$AJ$96,29))</f>
        <v>61500</v>
      </c>
      <c r="J240">
        <f>IF(ISBLANK($B240),"",VLOOKUP($B240,ILData!$A$2:$AJ$96,30))</f>
        <v>66050</v>
      </c>
      <c r="K240">
        <f>IF(ISBLANK($B240),"",VLOOKUP($B240,ILData!$A$2:$AJ$96,31))</f>
        <v>70600</v>
      </c>
      <c r="L240">
        <f>IF(ISBLANK($B240),"",VLOOKUP($B240,ILData!$A$2:$AJ$96,32))</f>
        <v>75150</v>
      </c>
    </row>
    <row r="241" spans="1:12" x14ac:dyDescent="0.25">
      <c r="A241" s="98" t="s">
        <v>822</v>
      </c>
      <c r="B241" t="s">
        <v>63</v>
      </c>
      <c r="C241" s="158">
        <f>INDEX('Ability to Pay'!$C$2:$C$441,MATCH(A241,'Ability to Pay'!$A$2:$A$441,0))</f>
        <v>0.22</v>
      </c>
      <c r="D241" s="101">
        <f>INDEX('Unemployment Rates'!$B$2:$B$96,MATCH(B241,'Unemployment Rates'!$A$2:$A$96,0))</f>
        <v>4.3999999999999997E-2</v>
      </c>
      <c r="E241">
        <f>IF(ISBLANK($B241),"",VLOOKUP($B241,ILData!$A$2:$AJ$96,25))</f>
        <v>37400</v>
      </c>
      <c r="F241">
        <f>IF(ISBLANK($B241),"",VLOOKUP($B241,ILData!$A$2:$AJ$96,26))</f>
        <v>42750</v>
      </c>
      <c r="G241">
        <f>IF(ISBLANK($B241),"",VLOOKUP($B241,ILData!$A$2:$AJ$96,27))</f>
        <v>48100</v>
      </c>
      <c r="H241">
        <f>IF(ISBLANK($B241),"",VLOOKUP($B241,ILData!$A$2:$AJ$96,28))</f>
        <v>53400</v>
      </c>
      <c r="I241">
        <f>IF(ISBLANK($B241),"",VLOOKUP($B241,ILData!$A$2:$AJ$96,29))</f>
        <v>57700</v>
      </c>
      <c r="J241">
        <f>IF(ISBLANK($B241),"",VLOOKUP($B241,ILData!$A$2:$AJ$96,30))</f>
        <v>61950</v>
      </c>
      <c r="K241">
        <f>IF(ISBLANK($B241),"",VLOOKUP($B241,ILData!$A$2:$AJ$96,31))</f>
        <v>66250</v>
      </c>
      <c r="L241">
        <f>IF(ISBLANK($B241),"",VLOOKUP($B241,ILData!$A$2:$AJ$96,32))</f>
        <v>70500</v>
      </c>
    </row>
    <row r="242" spans="1:12" x14ac:dyDescent="0.25">
      <c r="A242" s="98" t="s">
        <v>825</v>
      </c>
      <c r="B242" t="s">
        <v>64</v>
      </c>
      <c r="C242" s="158">
        <f>INDEX('Ability to Pay'!$C$2:$C$441,MATCH(A242,'Ability to Pay'!$A$2:$A$441,0))</f>
        <v>0.2</v>
      </c>
      <c r="D242" s="101">
        <f>INDEX('Unemployment Rates'!$B$2:$B$96,MATCH(B242,'Unemployment Rates'!$A$2:$A$96,0))</f>
        <v>5.0999999999999997E-2</v>
      </c>
      <c r="E242">
        <f>IF(ISBLANK($B242),"",VLOOKUP($B242,ILData!$A$2:$AJ$96,25))</f>
        <v>38400</v>
      </c>
      <c r="F242">
        <f>IF(ISBLANK($B242),"",VLOOKUP($B242,ILData!$A$2:$AJ$96,26))</f>
        <v>43850</v>
      </c>
      <c r="G242">
        <f>IF(ISBLANK($B242),"",VLOOKUP($B242,ILData!$A$2:$AJ$96,27))</f>
        <v>49350</v>
      </c>
      <c r="H242">
        <f>IF(ISBLANK($B242),"",VLOOKUP($B242,ILData!$A$2:$AJ$96,28))</f>
        <v>54800</v>
      </c>
      <c r="I242">
        <f>IF(ISBLANK($B242),"",VLOOKUP($B242,ILData!$A$2:$AJ$96,29))</f>
        <v>59200</v>
      </c>
      <c r="J242">
        <f>IF(ISBLANK($B242),"",VLOOKUP($B242,ILData!$A$2:$AJ$96,30))</f>
        <v>63600</v>
      </c>
      <c r="K242">
        <f>IF(ISBLANK($B242),"",VLOOKUP($B242,ILData!$A$2:$AJ$96,31))</f>
        <v>68000</v>
      </c>
      <c r="L242">
        <f>IF(ISBLANK($B242),"",VLOOKUP($B242,ILData!$A$2:$AJ$96,32))</f>
        <v>72350</v>
      </c>
    </row>
    <row r="243" spans="1:12" x14ac:dyDescent="0.25">
      <c r="A243" s="98" t="s">
        <v>865</v>
      </c>
      <c r="B243" t="s">
        <v>69</v>
      </c>
      <c r="C243" s="158">
        <f>INDEX('Ability to Pay'!$C$2:$C$441,MATCH(A243,'Ability to Pay'!$A$2:$A$441,0))</f>
        <v>0.21</v>
      </c>
      <c r="D243" s="101">
        <f>INDEX('Unemployment Rates'!$B$2:$B$96,MATCH(B243,'Unemployment Rates'!$A$2:$A$96,0))</f>
        <v>0.05</v>
      </c>
      <c r="E243">
        <f>IF(ISBLANK($B243),"",VLOOKUP($B243,ILData!$A$2:$AJ$96,25))</f>
        <v>37400</v>
      </c>
      <c r="F243">
        <f>IF(ISBLANK($B243),"",VLOOKUP($B243,ILData!$A$2:$AJ$96,26))</f>
        <v>42750</v>
      </c>
      <c r="G243">
        <f>IF(ISBLANK($B243),"",VLOOKUP($B243,ILData!$A$2:$AJ$96,27))</f>
        <v>48100</v>
      </c>
      <c r="H243">
        <f>IF(ISBLANK($B243),"",VLOOKUP($B243,ILData!$A$2:$AJ$96,28))</f>
        <v>53400</v>
      </c>
      <c r="I243">
        <f>IF(ISBLANK($B243),"",VLOOKUP($B243,ILData!$A$2:$AJ$96,29))</f>
        <v>57700</v>
      </c>
      <c r="J243">
        <f>IF(ISBLANK($B243),"",VLOOKUP($B243,ILData!$A$2:$AJ$96,30))</f>
        <v>61950</v>
      </c>
      <c r="K243">
        <f>IF(ISBLANK($B243),"",VLOOKUP($B243,ILData!$A$2:$AJ$96,31))</f>
        <v>66250</v>
      </c>
      <c r="L243">
        <f>IF(ISBLANK($B243),"",VLOOKUP($B243,ILData!$A$2:$AJ$96,32))</f>
        <v>70500</v>
      </c>
    </row>
    <row r="244" spans="1:12" x14ac:dyDescent="0.25">
      <c r="A244" s="98" t="s">
        <v>640</v>
      </c>
      <c r="B244" t="s">
        <v>23</v>
      </c>
      <c r="C244" s="158">
        <f>INDEX('Ability to Pay'!$C$2:$C$441,MATCH(A244,'Ability to Pay'!$A$2:$A$441,0))</f>
        <v>0.2</v>
      </c>
      <c r="D244" s="101">
        <f>INDEX('Unemployment Rates'!$B$2:$B$96,MATCH(B244,'Unemployment Rates'!$A$2:$A$96,0))</f>
        <v>5.0999999999999997E-2</v>
      </c>
      <c r="E244">
        <f>IF(ISBLANK($B244),"",VLOOKUP($B244,ILData!$A$2:$AJ$96,25))</f>
        <v>40600</v>
      </c>
      <c r="F244">
        <f>IF(ISBLANK($B244),"",VLOOKUP($B244,ILData!$A$2:$AJ$96,26))</f>
        <v>46400</v>
      </c>
      <c r="G244">
        <f>IF(ISBLANK($B244),"",VLOOKUP($B244,ILData!$A$2:$AJ$96,27))</f>
        <v>52200</v>
      </c>
      <c r="H244">
        <f>IF(ISBLANK($B244),"",VLOOKUP($B244,ILData!$A$2:$AJ$96,28))</f>
        <v>58000</v>
      </c>
      <c r="I244">
        <f>IF(ISBLANK($B244),"",VLOOKUP($B244,ILData!$A$2:$AJ$96,29))</f>
        <v>62650</v>
      </c>
      <c r="J244">
        <f>IF(ISBLANK($B244),"",VLOOKUP($B244,ILData!$A$2:$AJ$96,30))</f>
        <v>67300</v>
      </c>
      <c r="K244">
        <f>IF(ISBLANK($B244),"",VLOOKUP($B244,ILData!$A$2:$AJ$96,31))</f>
        <v>71950</v>
      </c>
      <c r="L244">
        <f>IF(ISBLANK($B244),"",VLOOKUP($B244,ILData!$A$2:$AJ$96,32))</f>
        <v>76600</v>
      </c>
    </row>
    <row r="245" spans="1:12" x14ac:dyDescent="0.25">
      <c r="A245" s="98" t="s">
        <v>829</v>
      </c>
      <c r="B245" t="s">
        <v>65</v>
      </c>
      <c r="C245" s="158">
        <f>INDEX('Ability to Pay'!$C$2:$C$441,MATCH(A245,'Ability to Pay'!$A$2:$A$441,0))</f>
        <v>0.19</v>
      </c>
      <c r="D245" s="101">
        <f>INDEX('Unemployment Rates'!$B$2:$B$96,MATCH(B245,'Unemployment Rates'!$A$2:$A$96,0))</f>
        <v>5.1999999999999998E-2</v>
      </c>
      <c r="E245">
        <f>IF(ISBLANK($B245),"",VLOOKUP($B245,ILData!$A$2:$AJ$96,25))</f>
        <v>44600</v>
      </c>
      <c r="F245">
        <f>IF(ISBLANK($B245),"",VLOOKUP($B245,ILData!$A$2:$AJ$96,26))</f>
        <v>51000</v>
      </c>
      <c r="G245">
        <f>IF(ISBLANK($B245),"",VLOOKUP($B245,ILData!$A$2:$AJ$96,27))</f>
        <v>57350</v>
      </c>
      <c r="H245">
        <f>IF(ISBLANK($B245),"",VLOOKUP($B245,ILData!$A$2:$AJ$96,28))</f>
        <v>63700</v>
      </c>
      <c r="I245">
        <f>IF(ISBLANK($B245),"",VLOOKUP($B245,ILData!$A$2:$AJ$96,29))</f>
        <v>68800</v>
      </c>
      <c r="J245">
        <f>IF(ISBLANK($B245),"",VLOOKUP($B245,ILData!$A$2:$AJ$96,30))</f>
        <v>73900</v>
      </c>
      <c r="K245">
        <f>IF(ISBLANK($B245),"",VLOOKUP($B245,ILData!$A$2:$AJ$96,31))</f>
        <v>79000</v>
      </c>
      <c r="L245">
        <f>IF(ISBLANK($B245),"",VLOOKUP($B245,ILData!$A$2:$AJ$96,32))</f>
        <v>84100</v>
      </c>
    </row>
    <row r="246" spans="1:12" x14ac:dyDescent="0.25">
      <c r="A246" s="98" t="s">
        <v>837</v>
      </c>
      <c r="B246" t="s">
        <v>66</v>
      </c>
      <c r="C246" s="158">
        <f>INDEX('Ability to Pay'!$C$2:$C$441,MATCH(A246,'Ability to Pay'!$A$2:$A$441,0))</f>
        <v>0.25</v>
      </c>
      <c r="D246" s="101">
        <f>INDEX('Unemployment Rates'!$B$2:$B$96,MATCH(B246,'Unemployment Rates'!$A$2:$A$96,0))</f>
        <v>5.6000000000000001E-2</v>
      </c>
      <c r="E246">
        <f>IF(ISBLANK($B246),"",VLOOKUP($B246,ILData!$A$2:$AJ$96,25))</f>
        <v>39200</v>
      </c>
      <c r="F246">
        <f>IF(ISBLANK($B246),"",VLOOKUP($B246,ILData!$A$2:$AJ$96,26))</f>
        <v>44800</v>
      </c>
      <c r="G246">
        <f>IF(ISBLANK($B246),"",VLOOKUP($B246,ILData!$A$2:$AJ$96,27))</f>
        <v>50400</v>
      </c>
      <c r="H246">
        <f>IF(ISBLANK($B246),"",VLOOKUP($B246,ILData!$A$2:$AJ$96,28))</f>
        <v>56000</v>
      </c>
      <c r="I246">
        <f>IF(ISBLANK($B246),"",VLOOKUP($B246,ILData!$A$2:$AJ$96,29))</f>
        <v>60500</v>
      </c>
      <c r="J246">
        <f>IF(ISBLANK($B246),"",VLOOKUP($B246,ILData!$A$2:$AJ$96,30))</f>
        <v>65000</v>
      </c>
      <c r="K246">
        <f>IF(ISBLANK($B246),"",VLOOKUP($B246,ILData!$A$2:$AJ$96,31))</f>
        <v>69450</v>
      </c>
      <c r="L246">
        <f>IF(ISBLANK($B246),"",VLOOKUP($B246,ILData!$A$2:$AJ$96,32))</f>
        <v>73950</v>
      </c>
    </row>
    <row r="247" spans="1:12" x14ac:dyDescent="0.25">
      <c r="A247" s="98" t="s">
        <v>998</v>
      </c>
      <c r="B247" t="s">
        <v>99</v>
      </c>
      <c r="C247" s="158">
        <f>INDEX('Ability to Pay'!$C$2:$C$441,MATCH(A247,'Ability to Pay'!$A$2:$A$441,0))</f>
        <v>0.16</v>
      </c>
      <c r="D247" s="101">
        <f>INDEX('Unemployment Rates'!$B$2:$B$96,MATCH(B247,'Unemployment Rates'!$A$2:$A$96,0))</f>
        <v>4.2999999999999997E-2</v>
      </c>
      <c r="E247">
        <f>IF(ISBLANK($B247),"",VLOOKUP($B247,ILData!$A$2:$AJ$96,25))</f>
        <v>37400</v>
      </c>
      <c r="F247">
        <f>IF(ISBLANK($B247),"",VLOOKUP($B247,ILData!$A$2:$AJ$96,26))</f>
        <v>42750</v>
      </c>
      <c r="G247">
        <f>IF(ISBLANK($B247),"",VLOOKUP($B247,ILData!$A$2:$AJ$96,27))</f>
        <v>48100</v>
      </c>
      <c r="H247">
        <f>IF(ISBLANK($B247),"",VLOOKUP($B247,ILData!$A$2:$AJ$96,28))</f>
        <v>53400</v>
      </c>
      <c r="I247">
        <f>IF(ISBLANK($B247),"",VLOOKUP($B247,ILData!$A$2:$AJ$96,29))</f>
        <v>57700</v>
      </c>
      <c r="J247">
        <f>IF(ISBLANK($B247),"",VLOOKUP($B247,ILData!$A$2:$AJ$96,30))</f>
        <v>61950</v>
      </c>
      <c r="K247">
        <f>IF(ISBLANK($B247),"",VLOOKUP($B247,ILData!$A$2:$AJ$96,31))</f>
        <v>66250</v>
      </c>
      <c r="L247">
        <f>IF(ISBLANK($B247),"",VLOOKUP($B247,ILData!$A$2:$AJ$96,32))</f>
        <v>70500</v>
      </c>
    </row>
    <row r="248" spans="1:12" x14ac:dyDescent="0.25">
      <c r="A248" s="98" t="s">
        <v>595</v>
      </c>
      <c r="B248" t="s">
        <v>12</v>
      </c>
      <c r="C248" s="158">
        <f>INDEX('Ability to Pay'!$C$2:$C$441,MATCH(A248,'Ability to Pay'!$A$2:$A$441,0))</f>
        <v>0.28000000000000003</v>
      </c>
      <c r="D248" s="101">
        <f>INDEX('Unemployment Rates'!$B$2:$B$96,MATCH(B248,'Unemployment Rates'!$A$2:$A$96,0))</f>
        <v>4.2999999999999997E-2</v>
      </c>
      <c r="E248">
        <f>IF(ISBLANK($B248),"",VLOOKUP($B248,ILData!$A$2:$AJ$96,25))</f>
        <v>48400</v>
      </c>
      <c r="F248">
        <f>IF(ISBLANK($B248),"",VLOOKUP($B248,ILData!$A$2:$AJ$96,26))</f>
        <v>55300</v>
      </c>
      <c r="G248">
        <f>IF(ISBLANK($B248),"",VLOOKUP($B248,ILData!$A$2:$AJ$96,27))</f>
        <v>62200</v>
      </c>
      <c r="H248">
        <f>IF(ISBLANK($B248),"",VLOOKUP($B248,ILData!$A$2:$AJ$96,28))</f>
        <v>69100</v>
      </c>
      <c r="I248">
        <f>IF(ISBLANK($B248),"",VLOOKUP($B248,ILData!$A$2:$AJ$96,29))</f>
        <v>74650</v>
      </c>
      <c r="J248">
        <f>IF(ISBLANK($B248),"",VLOOKUP($B248,ILData!$A$2:$AJ$96,30))</f>
        <v>80200</v>
      </c>
      <c r="K248">
        <f>IF(ISBLANK($B248),"",VLOOKUP($B248,ILData!$A$2:$AJ$96,31))</f>
        <v>85700</v>
      </c>
      <c r="L248">
        <f>IF(ISBLANK($B248),"",VLOOKUP($B248,ILData!$A$2:$AJ$96,32))</f>
        <v>91250</v>
      </c>
    </row>
    <row r="249" spans="1:12" x14ac:dyDescent="0.25">
      <c r="A249" s="98" t="s">
        <v>969</v>
      </c>
      <c r="B249" t="s">
        <v>91</v>
      </c>
      <c r="C249" s="158">
        <f>INDEX('Ability to Pay'!$C$2:$C$441,MATCH(A249,'Ability to Pay'!$A$2:$A$441,0))</f>
        <v>0.12</v>
      </c>
      <c r="D249" s="101">
        <f>INDEX('Unemployment Rates'!$B$2:$B$96,MATCH(B249,'Unemployment Rates'!$A$2:$A$96,0))</f>
        <v>4.8000000000000001E-2</v>
      </c>
      <c r="E249">
        <f>IF(ISBLANK($B249),"",VLOOKUP($B249,ILData!$A$2:$AJ$96,25))</f>
        <v>45400</v>
      </c>
      <c r="F249">
        <f>IF(ISBLANK($B249),"",VLOOKUP($B249,ILData!$A$2:$AJ$96,26))</f>
        <v>51850</v>
      </c>
      <c r="G249">
        <f>IF(ISBLANK($B249),"",VLOOKUP($B249,ILData!$A$2:$AJ$96,27))</f>
        <v>58350</v>
      </c>
      <c r="H249">
        <f>IF(ISBLANK($B249),"",VLOOKUP($B249,ILData!$A$2:$AJ$96,28))</f>
        <v>64800</v>
      </c>
      <c r="I249">
        <f>IF(ISBLANK($B249),"",VLOOKUP($B249,ILData!$A$2:$AJ$96,29))</f>
        <v>70000</v>
      </c>
      <c r="J249">
        <f>IF(ISBLANK($B249),"",VLOOKUP($B249,ILData!$A$2:$AJ$96,30))</f>
        <v>75200</v>
      </c>
      <c r="K249">
        <f>IF(ISBLANK($B249),"",VLOOKUP($B249,ILData!$A$2:$AJ$96,31))</f>
        <v>80400</v>
      </c>
      <c r="L249">
        <f>IF(ISBLANK($B249),"",VLOOKUP($B249,ILData!$A$2:$AJ$96,32))</f>
        <v>85550</v>
      </c>
    </row>
    <row r="250" spans="1:12" x14ac:dyDescent="0.25">
      <c r="A250" s="98" t="s">
        <v>647</v>
      </c>
      <c r="B250" t="s">
        <v>24</v>
      </c>
      <c r="C250" s="158">
        <f>INDEX('Ability to Pay'!$C$2:$C$441,MATCH(A250,'Ability to Pay'!$A$2:$A$441,0))</f>
        <v>0.23</v>
      </c>
      <c r="D250" s="101">
        <f>INDEX('Unemployment Rates'!$B$2:$B$96,MATCH(B250,'Unemployment Rates'!$A$2:$A$96,0))</f>
        <v>4.2000000000000003E-2</v>
      </c>
      <c r="E250">
        <f>IF(ISBLANK($B250),"",VLOOKUP($B250,ILData!$A$2:$AJ$96,25))</f>
        <v>37400</v>
      </c>
      <c r="F250">
        <f>IF(ISBLANK($B250),"",VLOOKUP($B250,ILData!$A$2:$AJ$96,26))</f>
        <v>42750</v>
      </c>
      <c r="G250">
        <f>IF(ISBLANK($B250),"",VLOOKUP($B250,ILData!$A$2:$AJ$96,27))</f>
        <v>48100</v>
      </c>
      <c r="H250">
        <f>IF(ISBLANK($B250),"",VLOOKUP($B250,ILData!$A$2:$AJ$96,28))</f>
        <v>53400</v>
      </c>
      <c r="I250">
        <f>IF(ISBLANK($B250),"",VLOOKUP($B250,ILData!$A$2:$AJ$96,29))</f>
        <v>57700</v>
      </c>
      <c r="J250">
        <f>IF(ISBLANK($B250),"",VLOOKUP($B250,ILData!$A$2:$AJ$96,30))</f>
        <v>61950</v>
      </c>
      <c r="K250">
        <f>IF(ISBLANK($B250),"",VLOOKUP($B250,ILData!$A$2:$AJ$96,31))</f>
        <v>66250</v>
      </c>
      <c r="L250">
        <f>IF(ISBLANK($B250),"",VLOOKUP($B250,ILData!$A$2:$AJ$96,32))</f>
        <v>70500</v>
      </c>
    </row>
    <row r="251" spans="1:12" x14ac:dyDescent="0.25">
      <c r="A251" s="98" t="s">
        <v>841</v>
      </c>
      <c r="B251" t="s">
        <v>67</v>
      </c>
      <c r="C251" s="158">
        <f>INDEX('Ability to Pay'!$C$2:$C$441,MATCH(A251,'Ability to Pay'!$A$2:$A$441,0))</f>
        <v>0.28000000000000003</v>
      </c>
      <c r="D251" s="101">
        <f>INDEX('Unemployment Rates'!$B$2:$B$96,MATCH(B251,'Unemployment Rates'!$A$2:$A$96,0))</f>
        <v>5.1999999999999998E-2</v>
      </c>
      <c r="E251">
        <f>IF(ISBLANK($B251),"",VLOOKUP($B251,ILData!$A$2:$AJ$96,25))</f>
        <v>44000</v>
      </c>
      <c r="F251">
        <f>IF(ISBLANK($B251),"",VLOOKUP($B251,ILData!$A$2:$AJ$96,26))</f>
        <v>50250</v>
      </c>
      <c r="G251">
        <f>IF(ISBLANK($B251),"",VLOOKUP($B251,ILData!$A$2:$AJ$96,27))</f>
        <v>56550</v>
      </c>
      <c r="H251">
        <f>IF(ISBLANK($B251),"",VLOOKUP($B251,ILData!$A$2:$AJ$96,28))</f>
        <v>62800</v>
      </c>
      <c r="I251">
        <f>IF(ISBLANK($B251),"",VLOOKUP($B251,ILData!$A$2:$AJ$96,29))</f>
        <v>67850</v>
      </c>
      <c r="J251">
        <f>IF(ISBLANK($B251),"",VLOOKUP($B251,ILData!$A$2:$AJ$96,30))</f>
        <v>72850</v>
      </c>
      <c r="K251">
        <f>IF(ISBLANK($B251),"",VLOOKUP($B251,ILData!$A$2:$AJ$96,31))</f>
        <v>77900</v>
      </c>
      <c r="L251">
        <f>IF(ISBLANK($B251),"",VLOOKUP($B251,ILData!$A$2:$AJ$96,32))</f>
        <v>82900</v>
      </c>
    </row>
    <row r="252" spans="1:12" x14ac:dyDescent="0.25">
      <c r="A252" s="98" t="s">
        <v>978</v>
      </c>
      <c r="B252" t="s">
        <v>94</v>
      </c>
      <c r="C252" s="158">
        <f>INDEX('Ability to Pay'!$C$2:$C$441,MATCH(A252,'Ability to Pay'!$A$2:$A$441,0))</f>
        <v>0.14000000000000001</v>
      </c>
      <c r="D252" s="101">
        <f>INDEX('Unemployment Rates'!$B$2:$B$96,MATCH(B252,'Unemployment Rates'!$A$2:$A$96,0))</f>
        <v>4.8000000000000001E-2</v>
      </c>
      <c r="E252">
        <f>IF(ISBLANK($B252),"",VLOOKUP($B252,ILData!$A$2:$AJ$96,25))</f>
        <v>48400</v>
      </c>
      <c r="F252">
        <f>IF(ISBLANK($B252),"",VLOOKUP($B252,ILData!$A$2:$AJ$96,26))</f>
        <v>55300</v>
      </c>
      <c r="G252">
        <f>IF(ISBLANK($B252),"",VLOOKUP($B252,ILData!$A$2:$AJ$96,27))</f>
        <v>62200</v>
      </c>
      <c r="H252">
        <f>IF(ISBLANK($B252),"",VLOOKUP($B252,ILData!$A$2:$AJ$96,28))</f>
        <v>69100</v>
      </c>
      <c r="I252">
        <f>IF(ISBLANK($B252),"",VLOOKUP($B252,ILData!$A$2:$AJ$96,29))</f>
        <v>74650</v>
      </c>
      <c r="J252">
        <f>IF(ISBLANK($B252),"",VLOOKUP($B252,ILData!$A$2:$AJ$96,30))</f>
        <v>80200</v>
      </c>
      <c r="K252">
        <f>IF(ISBLANK($B252),"",VLOOKUP($B252,ILData!$A$2:$AJ$96,31))</f>
        <v>85700</v>
      </c>
      <c r="L252">
        <f>IF(ISBLANK($B252),"",VLOOKUP($B252,ILData!$A$2:$AJ$96,32))</f>
        <v>91250</v>
      </c>
    </row>
    <row r="253" spans="1:12" x14ac:dyDescent="0.25">
      <c r="A253" s="98" t="s">
        <v>785</v>
      </c>
      <c r="B253" t="s">
        <v>50</v>
      </c>
      <c r="C253" s="158">
        <f>INDEX('Ability to Pay'!$C$2:$C$441,MATCH(A253,'Ability to Pay'!$A$2:$A$441,0))</f>
        <v>0.25</v>
      </c>
      <c r="D253" s="101">
        <f>INDEX('Unemployment Rates'!$B$2:$B$96,MATCH(B253,'Unemployment Rates'!$A$2:$A$96,0))</f>
        <v>4.4999999999999998E-2</v>
      </c>
      <c r="E253">
        <f>IF(ISBLANK($B253),"",VLOOKUP($B253,ILData!$A$2:$AJ$96,25))</f>
        <v>37400</v>
      </c>
      <c r="F253">
        <f>IF(ISBLANK($B253),"",VLOOKUP($B253,ILData!$A$2:$AJ$96,26))</f>
        <v>42750</v>
      </c>
      <c r="G253">
        <f>IF(ISBLANK($B253),"",VLOOKUP($B253,ILData!$A$2:$AJ$96,27))</f>
        <v>48100</v>
      </c>
      <c r="H253">
        <f>IF(ISBLANK($B253),"",VLOOKUP($B253,ILData!$A$2:$AJ$96,28))</f>
        <v>53400</v>
      </c>
      <c r="I253">
        <f>IF(ISBLANK($B253),"",VLOOKUP($B253,ILData!$A$2:$AJ$96,29))</f>
        <v>57700</v>
      </c>
      <c r="J253">
        <f>IF(ISBLANK($B253),"",VLOOKUP($B253,ILData!$A$2:$AJ$96,30))</f>
        <v>61950</v>
      </c>
      <c r="K253">
        <f>IF(ISBLANK($B253),"",VLOOKUP($B253,ILData!$A$2:$AJ$96,31))</f>
        <v>66250</v>
      </c>
      <c r="L253">
        <f>IF(ISBLANK($B253),"",VLOOKUP($B253,ILData!$A$2:$AJ$96,32))</f>
        <v>70500</v>
      </c>
    </row>
    <row r="254" spans="1:12" x14ac:dyDescent="0.25">
      <c r="A254" s="98" t="s">
        <v>615</v>
      </c>
      <c r="B254" t="s">
        <v>16</v>
      </c>
      <c r="C254" s="158">
        <f>INDEX('Ability to Pay'!$C$2:$C$441,MATCH(A254,'Ability to Pay'!$A$2:$A$441,0))</f>
        <v>0.19</v>
      </c>
      <c r="D254" s="101">
        <f>INDEX('Unemployment Rates'!$B$2:$B$96,MATCH(B254,'Unemployment Rates'!$A$2:$A$96,0))</f>
        <v>5.2999999999999999E-2</v>
      </c>
      <c r="E254">
        <f>IF(ISBLANK($B254),"",VLOOKUP($B254,ILData!$A$2:$AJ$96,25))</f>
        <v>37400</v>
      </c>
      <c r="F254">
        <f>IF(ISBLANK($B254),"",VLOOKUP($B254,ILData!$A$2:$AJ$96,26))</f>
        <v>42750</v>
      </c>
      <c r="G254">
        <f>IF(ISBLANK($B254),"",VLOOKUP($B254,ILData!$A$2:$AJ$96,27))</f>
        <v>48100</v>
      </c>
      <c r="H254">
        <f>IF(ISBLANK($B254),"",VLOOKUP($B254,ILData!$A$2:$AJ$96,28))</f>
        <v>53400</v>
      </c>
      <c r="I254">
        <f>IF(ISBLANK($B254),"",VLOOKUP($B254,ILData!$A$2:$AJ$96,29))</f>
        <v>57700</v>
      </c>
      <c r="J254">
        <f>IF(ISBLANK($B254),"",VLOOKUP($B254,ILData!$A$2:$AJ$96,30))</f>
        <v>61950</v>
      </c>
      <c r="K254">
        <f>IF(ISBLANK($B254),"",VLOOKUP($B254,ILData!$A$2:$AJ$96,31))</f>
        <v>66250</v>
      </c>
      <c r="L254">
        <f>IF(ISBLANK($B254),"",VLOOKUP($B254,ILData!$A$2:$AJ$96,32))</f>
        <v>70500</v>
      </c>
    </row>
    <row r="255" spans="1:12" x14ac:dyDescent="0.25">
      <c r="A255" s="98" t="s">
        <v>616</v>
      </c>
      <c r="B255" t="s">
        <v>16</v>
      </c>
      <c r="C255" s="158">
        <f>INDEX('Ability to Pay'!$C$2:$C$441,MATCH(A255,'Ability to Pay'!$A$2:$A$441,0))</f>
        <v>0.25</v>
      </c>
      <c r="D255" s="101">
        <f>INDEX('Unemployment Rates'!$B$2:$B$96,MATCH(B255,'Unemployment Rates'!$A$2:$A$96,0))</f>
        <v>5.2999999999999999E-2</v>
      </c>
      <c r="E255">
        <f>IF(ISBLANK($B255),"",VLOOKUP($B255,ILData!$A$2:$AJ$96,25))</f>
        <v>37400</v>
      </c>
      <c r="F255">
        <f>IF(ISBLANK($B255),"",VLOOKUP($B255,ILData!$A$2:$AJ$96,26))</f>
        <v>42750</v>
      </c>
      <c r="G255">
        <f>IF(ISBLANK($B255),"",VLOOKUP($B255,ILData!$A$2:$AJ$96,27))</f>
        <v>48100</v>
      </c>
      <c r="H255">
        <f>IF(ISBLANK($B255),"",VLOOKUP($B255,ILData!$A$2:$AJ$96,28))</f>
        <v>53400</v>
      </c>
      <c r="I255">
        <f>IF(ISBLANK($B255),"",VLOOKUP($B255,ILData!$A$2:$AJ$96,29))</f>
        <v>57700</v>
      </c>
      <c r="J255">
        <f>IF(ISBLANK($B255),"",VLOOKUP($B255,ILData!$A$2:$AJ$96,30))</f>
        <v>61950</v>
      </c>
      <c r="K255">
        <f>IF(ISBLANK($B255),"",VLOOKUP($B255,ILData!$A$2:$AJ$96,31))</f>
        <v>66250</v>
      </c>
      <c r="L255">
        <f>IF(ISBLANK($B255),"",VLOOKUP($B255,ILData!$A$2:$AJ$96,32))</f>
        <v>70500</v>
      </c>
    </row>
    <row r="256" spans="1:12" x14ac:dyDescent="0.25">
      <c r="A256" s="98" t="s">
        <v>845</v>
      </c>
      <c r="B256" t="s">
        <v>61</v>
      </c>
      <c r="C256" s="158">
        <f>INDEX('Ability to Pay'!$C$2:$C$441,MATCH(A256,'Ability to Pay'!$A$2:$A$441,0))</f>
        <v>0.19</v>
      </c>
      <c r="D256" s="101">
        <f>INDEX('Unemployment Rates'!$B$2:$B$96,MATCH(B256,'Unemployment Rates'!$A$2:$A$96,0))</f>
        <v>5.5E-2</v>
      </c>
      <c r="E256">
        <f>IF(ISBLANK($B256),"",VLOOKUP($B256,ILData!$A$2:$AJ$96,25))</f>
        <v>37400</v>
      </c>
      <c r="F256">
        <f>IF(ISBLANK($B256),"",VLOOKUP($B256,ILData!$A$2:$AJ$96,26))</f>
        <v>42750</v>
      </c>
      <c r="G256">
        <f>IF(ISBLANK($B256),"",VLOOKUP($B256,ILData!$A$2:$AJ$96,27))</f>
        <v>48100</v>
      </c>
      <c r="H256">
        <f>IF(ISBLANK($B256),"",VLOOKUP($B256,ILData!$A$2:$AJ$96,28))</f>
        <v>53400</v>
      </c>
      <c r="I256">
        <f>IF(ISBLANK($B256),"",VLOOKUP($B256,ILData!$A$2:$AJ$96,29))</f>
        <v>57700</v>
      </c>
      <c r="J256">
        <f>IF(ISBLANK($B256),"",VLOOKUP($B256,ILData!$A$2:$AJ$96,30))</f>
        <v>61950</v>
      </c>
      <c r="K256">
        <f>IF(ISBLANK($B256),"",VLOOKUP($B256,ILData!$A$2:$AJ$96,31))</f>
        <v>66250</v>
      </c>
      <c r="L256">
        <f>IF(ISBLANK($B256),"",VLOOKUP($B256,ILData!$A$2:$AJ$96,32))</f>
        <v>70500</v>
      </c>
    </row>
    <row r="257" spans="1:12" x14ac:dyDescent="0.25">
      <c r="A257" s="98" t="s">
        <v>984</v>
      </c>
      <c r="B257" t="s">
        <v>96</v>
      </c>
      <c r="C257" s="158">
        <f>INDEX('Ability to Pay'!$C$2:$C$441,MATCH(A257,'Ability to Pay'!$A$2:$A$441,0))</f>
        <v>0.13</v>
      </c>
      <c r="D257" s="101">
        <f>INDEX('Unemployment Rates'!$B$2:$B$96,MATCH(B257,'Unemployment Rates'!$A$2:$A$96,0))</f>
        <v>5.8999999999999997E-2</v>
      </c>
      <c r="E257">
        <f>IF(ISBLANK($B257),"",VLOOKUP($B257,ILData!$A$2:$AJ$96,25))</f>
        <v>37400</v>
      </c>
      <c r="F257">
        <f>IF(ISBLANK($B257),"",VLOOKUP($B257,ILData!$A$2:$AJ$96,26))</f>
        <v>42750</v>
      </c>
      <c r="G257">
        <f>IF(ISBLANK($B257),"",VLOOKUP($B257,ILData!$A$2:$AJ$96,27))</f>
        <v>48100</v>
      </c>
      <c r="H257">
        <f>IF(ISBLANK($B257),"",VLOOKUP($B257,ILData!$A$2:$AJ$96,28))</f>
        <v>53400</v>
      </c>
      <c r="I257">
        <f>IF(ISBLANK($B257),"",VLOOKUP($B257,ILData!$A$2:$AJ$96,29))</f>
        <v>57700</v>
      </c>
      <c r="J257">
        <f>IF(ISBLANK($B257),"",VLOOKUP($B257,ILData!$A$2:$AJ$96,30))</f>
        <v>61950</v>
      </c>
      <c r="K257">
        <f>IF(ISBLANK($B257),"",VLOOKUP($B257,ILData!$A$2:$AJ$96,31))</f>
        <v>66250</v>
      </c>
      <c r="L257">
        <f>IF(ISBLANK($B257),"",VLOOKUP($B257,ILData!$A$2:$AJ$96,32))</f>
        <v>70500</v>
      </c>
    </row>
    <row r="258" spans="1:12" x14ac:dyDescent="0.25">
      <c r="A258" s="98" t="s">
        <v>851</v>
      </c>
      <c r="B258" t="s">
        <v>62</v>
      </c>
      <c r="C258" s="158">
        <f>INDEX('Ability to Pay'!$C$2:$C$441,MATCH(A258,'Ability to Pay'!$A$2:$A$441,0))</f>
        <v>0.14000000000000001</v>
      </c>
      <c r="D258" s="101">
        <f>INDEX('Unemployment Rates'!$B$2:$B$96,MATCH(B258,'Unemployment Rates'!$A$2:$A$96,0))</f>
        <v>6.0999999999999999E-2</v>
      </c>
      <c r="E258">
        <f>IF(ISBLANK($B258),"",VLOOKUP($B258,ILData!$A$2:$AJ$96,25))</f>
        <v>37400</v>
      </c>
      <c r="F258">
        <f>IF(ISBLANK($B258),"",VLOOKUP($B258,ILData!$A$2:$AJ$96,26))</f>
        <v>42750</v>
      </c>
      <c r="G258">
        <f>IF(ISBLANK($B258),"",VLOOKUP($B258,ILData!$A$2:$AJ$96,27))</f>
        <v>48100</v>
      </c>
      <c r="H258">
        <f>IF(ISBLANK($B258),"",VLOOKUP($B258,ILData!$A$2:$AJ$96,28))</f>
        <v>53400</v>
      </c>
      <c r="I258">
        <f>IF(ISBLANK($B258),"",VLOOKUP($B258,ILData!$A$2:$AJ$96,29))</f>
        <v>57700</v>
      </c>
      <c r="J258">
        <f>IF(ISBLANK($B258),"",VLOOKUP($B258,ILData!$A$2:$AJ$96,30))</f>
        <v>61950</v>
      </c>
      <c r="K258">
        <f>IF(ISBLANK($B258),"",VLOOKUP($B258,ILData!$A$2:$AJ$96,31))</f>
        <v>66250</v>
      </c>
      <c r="L258">
        <f>IF(ISBLANK($B258),"",VLOOKUP($B258,ILData!$A$2:$AJ$96,32))</f>
        <v>70500</v>
      </c>
    </row>
    <row r="259" spans="1:12" x14ac:dyDescent="0.25">
      <c r="A259" s="98" t="s">
        <v>704</v>
      </c>
      <c r="B259" t="s">
        <v>34</v>
      </c>
      <c r="C259" s="158">
        <f>INDEX('Ability to Pay'!$C$2:$C$441,MATCH(A259,'Ability to Pay'!$A$2:$A$441,0))</f>
        <v>0.27</v>
      </c>
      <c r="D259" s="101">
        <f>INDEX('Unemployment Rates'!$B$2:$B$96,MATCH(B259,'Unemployment Rates'!$A$2:$A$96,0))</f>
        <v>4.9000000000000002E-2</v>
      </c>
      <c r="E259">
        <f>IF(ISBLANK($B259),"",VLOOKUP($B259,ILData!$A$2:$AJ$96,25))</f>
        <v>37400</v>
      </c>
      <c r="F259">
        <f>IF(ISBLANK($B259),"",VLOOKUP($B259,ILData!$A$2:$AJ$96,26))</f>
        <v>42750</v>
      </c>
      <c r="G259">
        <f>IF(ISBLANK($B259),"",VLOOKUP($B259,ILData!$A$2:$AJ$96,27))</f>
        <v>48100</v>
      </c>
      <c r="H259">
        <f>IF(ISBLANK($B259),"",VLOOKUP($B259,ILData!$A$2:$AJ$96,28))</f>
        <v>53400</v>
      </c>
      <c r="I259">
        <f>IF(ISBLANK($B259),"",VLOOKUP($B259,ILData!$A$2:$AJ$96,29))</f>
        <v>57700</v>
      </c>
      <c r="J259">
        <f>IF(ISBLANK($B259),"",VLOOKUP($B259,ILData!$A$2:$AJ$96,30))</f>
        <v>61950</v>
      </c>
      <c r="K259">
        <f>IF(ISBLANK($B259),"",VLOOKUP($B259,ILData!$A$2:$AJ$96,31))</f>
        <v>66250</v>
      </c>
      <c r="L259">
        <f>IF(ISBLANK($B259),"",VLOOKUP($B259,ILData!$A$2:$AJ$96,32))</f>
        <v>70500</v>
      </c>
    </row>
    <row r="260" spans="1:12" x14ac:dyDescent="0.25">
      <c r="A260" s="98" t="s">
        <v>827</v>
      </c>
      <c r="B260" t="s">
        <v>64</v>
      </c>
      <c r="C260" s="158">
        <f>INDEX('Ability to Pay'!$C$2:$C$441,MATCH(A260,'Ability to Pay'!$A$2:$A$441,0))</f>
        <v>0.28999999999999998</v>
      </c>
      <c r="D260" s="101">
        <f>INDEX('Unemployment Rates'!$B$2:$B$96,MATCH(B260,'Unemployment Rates'!$A$2:$A$96,0))</f>
        <v>5.0999999999999997E-2</v>
      </c>
      <c r="E260">
        <f>IF(ISBLANK($B260),"",VLOOKUP($B260,ILData!$A$2:$AJ$96,25))</f>
        <v>38400</v>
      </c>
      <c r="F260">
        <f>IF(ISBLANK($B260),"",VLOOKUP($B260,ILData!$A$2:$AJ$96,26))</f>
        <v>43850</v>
      </c>
      <c r="G260">
        <f>IF(ISBLANK($B260),"",VLOOKUP($B260,ILData!$A$2:$AJ$96,27))</f>
        <v>49350</v>
      </c>
      <c r="H260">
        <f>IF(ISBLANK($B260),"",VLOOKUP($B260,ILData!$A$2:$AJ$96,28))</f>
        <v>54800</v>
      </c>
      <c r="I260">
        <f>IF(ISBLANK($B260),"",VLOOKUP($B260,ILData!$A$2:$AJ$96,29))</f>
        <v>59200</v>
      </c>
      <c r="J260">
        <f>IF(ISBLANK($B260),"",VLOOKUP($B260,ILData!$A$2:$AJ$96,30))</f>
        <v>63600</v>
      </c>
      <c r="K260">
        <f>IF(ISBLANK($B260),"",VLOOKUP($B260,ILData!$A$2:$AJ$96,31))</f>
        <v>68000</v>
      </c>
      <c r="L260">
        <f>IF(ISBLANK($B260),"",VLOOKUP($B260,ILData!$A$2:$AJ$96,32))</f>
        <v>72350</v>
      </c>
    </row>
    <row r="261" spans="1:12" x14ac:dyDescent="0.25">
      <c r="A261" s="98" t="s">
        <v>862</v>
      </c>
      <c r="B261" t="s">
        <v>68</v>
      </c>
      <c r="C261" s="158">
        <f>INDEX('Ability to Pay'!$C$2:$C$441,MATCH(A261,'Ability to Pay'!$A$2:$A$441,0))</f>
        <v>0.19</v>
      </c>
      <c r="D261" s="101">
        <f>INDEX('Unemployment Rates'!$B$2:$B$96,MATCH(B261,'Unemployment Rates'!$A$2:$A$96,0))</f>
        <v>0.06</v>
      </c>
      <c r="E261">
        <f>IF(ISBLANK($B261),"",VLOOKUP($B261,ILData!$A$2:$AJ$96,25))</f>
        <v>37400</v>
      </c>
      <c r="F261">
        <f>IF(ISBLANK($B261),"",VLOOKUP($B261,ILData!$A$2:$AJ$96,26))</f>
        <v>42750</v>
      </c>
      <c r="G261">
        <f>IF(ISBLANK($B261),"",VLOOKUP($B261,ILData!$A$2:$AJ$96,27))</f>
        <v>48100</v>
      </c>
      <c r="H261">
        <f>IF(ISBLANK($B261),"",VLOOKUP($B261,ILData!$A$2:$AJ$96,28))</f>
        <v>53400</v>
      </c>
      <c r="I261">
        <f>IF(ISBLANK($B261),"",VLOOKUP($B261,ILData!$A$2:$AJ$96,29))</f>
        <v>57700</v>
      </c>
      <c r="J261">
        <f>IF(ISBLANK($B261),"",VLOOKUP($B261,ILData!$A$2:$AJ$96,30))</f>
        <v>61950</v>
      </c>
      <c r="K261">
        <f>IF(ISBLANK($B261),"",VLOOKUP($B261,ILData!$A$2:$AJ$96,31))</f>
        <v>66250</v>
      </c>
      <c r="L261">
        <f>IF(ISBLANK($B261),"",VLOOKUP($B261,ILData!$A$2:$AJ$96,32))</f>
        <v>70500</v>
      </c>
    </row>
    <row r="262" spans="1:12" x14ac:dyDescent="0.25">
      <c r="A262" s="98" t="s">
        <v>942</v>
      </c>
      <c r="B262" t="s">
        <v>86</v>
      </c>
      <c r="C262" s="158">
        <f>INDEX('Ability to Pay'!$C$2:$C$441,MATCH(A262,'Ability to Pay'!$A$2:$A$441,0))</f>
        <v>0.11</v>
      </c>
      <c r="D262" s="101">
        <f>INDEX('Unemployment Rates'!$B$2:$B$96,MATCH(B262,'Unemployment Rates'!$A$2:$A$96,0))</f>
        <v>6.9000000000000006E-2</v>
      </c>
      <c r="E262">
        <f>IF(ISBLANK($B262),"",VLOOKUP($B262,ILData!$A$2:$AJ$96,25))</f>
        <v>45400</v>
      </c>
      <c r="F262">
        <f>IF(ISBLANK($B262),"",VLOOKUP($B262,ILData!$A$2:$AJ$96,26))</f>
        <v>51850</v>
      </c>
      <c r="G262">
        <f>IF(ISBLANK($B262),"",VLOOKUP($B262,ILData!$A$2:$AJ$96,27))</f>
        <v>58350</v>
      </c>
      <c r="H262">
        <f>IF(ISBLANK($B262),"",VLOOKUP($B262,ILData!$A$2:$AJ$96,28))</f>
        <v>64800</v>
      </c>
      <c r="I262">
        <f>IF(ISBLANK($B262),"",VLOOKUP($B262,ILData!$A$2:$AJ$96,29))</f>
        <v>70000</v>
      </c>
      <c r="J262">
        <f>IF(ISBLANK($B262),"",VLOOKUP($B262,ILData!$A$2:$AJ$96,30))</f>
        <v>75200</v>
      </c>
      <c r="K262">
        <f>IF(ISBLANK($B262),"",VLOOKUP($B262,ILData!$A$2:$AJ$96,31))</f>
        <v>80400</v>
      </c>
      <c r="L262">
        <f>IF(ISBLANK($B262),"",VLOOKUP($B262,ILData!$A$2:$AJ$96,32))</f>
        <v>85550</v>
      </c>
    </row>
    <row r="263" spans="1:12" x14ac:dyDescent="0.25">
      <c r="A263" s="98" t="s">
        <v>857</v>
      </c>
      <c r="B263" t="s">
        <v>62</v>
      </c>
      <c r="C263" s="158">
        <f>INDEX('Ability to Pay'!$C$2:$C$441,MATCH(A263,'Ability to Pay'!$A$2:$A$441,0))</f>
        <v>0.19</v>
      </c>
      <c r="D263" s="101">
        <f>INDEX('Unemployment Rates'!$B$2:$B$96,MATCH(B263,'Unemployment Rates'!$A$2:$A$96,0))</f>
        <v>6.0999999999999999E-2</v>
      </c>
      <c r="E263">
        <f>IF(ISBLANK($B263),"",VLOOKUP($B263,ILData!$A$2:$AJ$96,25))</f>
        <v>37400</v>
      </c>
      <c r="F263">
        <f>IF(ISBLANK($B263),"",VLOOKUP($B263,ILData!$A$2:$AJ$96,26))</f>
        <v>42750</v>
      </c>
      <c r="G263">
        <f>IF(ISBLANK($B263),"",VLOOKUP($B263,ILData!$A$2:$AJ$96,27))</f>
        <v>48100</v>
      </c>
      <c r="H263">
        <f>IF(ISBLANK($B263),"",VLOOKUP($B263,ILData!$A$2:$AJ$96,28))</f>
        <v>53400</v>
      </c>
      <c r="I263">
        <f>IF(ISBLANK($B263),"",VLOOKUP($B263,ILData!$A$2:$AJ$96,29))</f>
        <v>57700</v>
      </c>
      <c r="J263">
        <f>IF(ISBLANK($B263),"",VLOOKUP($B263,ILData!$A$2:$AJ$96,30))</f>
        <v>61950</v>
      </c>
      <c r="K263">
        <f>IF(ISBLANK($B263),"",VLOOKUP($B263,ILData!$A$2:$AJ$96,31))</f>
        <v>66250</v>
      </c>
      <c r="L263">
        <f>IF(ISBLANK($B263),"",VLOOKUP($B263,ILData!$A$2:$AJ$96,32))</f>
        <v>70500</v>
      </c>
    </row>
    <row r="264" spans="1:12" x14ac:dyDescent="0.25">
      <c r="A264" s="98" t="s">
        <v>752</v>
      </c>
      <c r="B264" t="s">
        <v>42</v>
      </c>
      <c r="C264" s="158">
        <f>INDEX('Ability to Pay'!$C$2:$C$441,MATCH(A264,'Ability to Pay'!$A$2:$A$441,0))</f>
        <v>0.14000000000000001</v>
      </c>
      <c r="D264" s="101">
        <f>INDEX('Unemployment Rates'!$B$2:$B$96,MATCH(B264,'Unemployment Rates'!$A$2:$A$96,0))</f>
        <v>6.0999999999999999E-2</v>
      </c>
      <c r="E264">
        <f>IF(ISBLANK($B264),"",VLOOKUP($B264,ILData!$A$2:$AJ$96,25))</f>
        <v>37400</v>
      </c>
      <c r="F264">
        <f>IF(ISBLANK($B264),"",VLOOKUP($B264,ILData!$A$2:$AJ$96,26))</f>
        <v>42750</v>
      </c>
      <c r="G264">
        <f>IF(ISBLANK($B264),"",VLOOKUP($B264,ILData!$A$2:$AJ$96,27))</f>
        <v>48100</v>
      </c>
      <c r="H264">
        <f>IF(ISBLANK($B264),"",VLOOKUP($B264,ILData!$A$2:$AJ$96,28))</f>
        <v>53400</v>
      </c>
      <c r="I264">
        <f>IF(ISBLANK($B264),"",VLOOKUP($B264,ILData!$A$2:$AJ$96,29))</f>
        <v>57700</v>
      </c>
      <c r="J264">
        <f>IF(ISBLANK($B264),"",VLOOKUP($B264,ILData!$A$2:$AJ$96,30))</f>
        <v>61950</v>
      </c>
      <c r="K264">
        <f>IF(ISBLANK($B264),"",VLOOKUP($B264,ILData!$A$2:$AJ$96,31))</f>
        <v>66250</v>
      </c>
      <c r="L264">
        <f>IF(ISBLANK($B264),"",VLOOKUP($B264,ILData!$A$2:$AJ$96,32))</f>
        <v>70500</v>
      </c>
    </row>
    <row r="265" spans="1:12" x14ac:dyDescent="0.25">
      <c r="A265" s="98" t="s">
        <v>705</v>
      </c>
      <c r="B265" t="s">
        <v>34</v>
      </c>
      <c r="C265" s="158">
        <f>INDEX('Ability to Pay'!$C$2:$C$441,MATCH(A265,'Ability to Pay'!$A$2:$A$441,0))</f>
        <v>0.2</v>
      </c>
      <c r="D265" s="101">
        <f>INDEX('Unemployment Rates'!$B$2:$B$96,MATCH(B265,'Unemployment Rates'!$A$2:$A$96,0))</f>
        <v>4.9000000000000002E-2</v>
      </c>
      <c r="E265">
        <f>IF(ISBLANK($B265),"",VLOOKUP($B265,ILData!$A$2:$AJ$96,25))</f>
        <v>37400</v>
      </c>
      <c r="F265">
        <f>IF(ISBLANK($B265),"",VLOOKUP($B265,ILData!$A$2:$AJ$96,26))</f>
        <v>42750</v>
      </c>
      <c r="G265">
        <f>IF(ISBLANK($B265),"",VLOOKUP($B265,ILData!$A$2:$AJ$96,27))</f>
        <v>48100</v>
      </c>
      <c r="H265">
        <f>IF(ISBLANK($B265),"",VLOOKUP($B265,ILData!$A$2:$AJ$96,28))</f>
        <v>53400</v>
      </c>
      <c r="I265">
        <f>IF(ISBLANK($B265),"",VLOOKUP($B265,ILData!$A$2:$AJ$96,29))</f>
        <v>57700</v>
      </c>
      <c r="J265">
        <f>IF(ISBLANK($B265),"",VLOOKUP($B265,ILData!$A$2:$AJ$96,30))</f>
        <v>61950</v>
      </c>
      <c r="K265">
        <f>IF(ISBLANK($B265),"",VLOOKUP($B265,ILData!$A$2:$AJ$96,31))</f>
        <v>66250</v>
      </c>
      <c r="L265">
        <f>IF(ISBLANK($B265),"",VLOOKUP($B265,ILData!$A$2:$AJ$96,32))</f>
        <v>70500</v>
      </c>
    </row>
    <row r="266" spans="1:12" x14ac:dyDescent="0.25">
      <c r="A266" s="98" t="s">
        <v>858</v>
      </c>
      <c r="B266" t="s">
        <v>62</v>
      </c>
      <c r="C266" s="158">
        <f>INDEX('Ability to Pay'!$C$2:$C$441,MATCH(A266,'Ability to Pay'!$A$2:$A$441,0))</f>
        <v>0.16</v>
      </c>
      <c r="D266" s="101">
        <f>INDEX('Unemployment Rates'!$B$2:$B$96,MATCH(B266,'Unemployment Rates'!$A$2:$A$96,0))</f>
        <v>6.0999999999999999E-2</v>
      </c>
      <c r="E266">
        <f>IF(ISBLANK($B266),"",VLOOKUP($B266,ILData!$A$2:$AJ$96,25))</f>
        <v>37400</v>
      </c>
      <c r="F266">
        <f>IF(ISBLANK($B266),"",VLOOKUP($B266,ILData!$A$2:$AJ$96,26))</f>
        <v>42750</v>
      </c>
      <c r="G266">
        <f>IF(ISBLANK($B266),"",VLOOKUP($B266,ILData!$A$2:$AJ$96,27))</f>
        <v>48100</v>
      </c>
      <c r="H266">
        <f>IF(ISBLANK($B266),"",VLOOKUP($B266,ILData!$A$2:$AJ$96,28))</f>
        <v>53400</v>
      </c>
      <c r="I266">
        <f>IF(ISBLANK($B266),"",VLOOKUP($B266,ILData!$A$2:$AJ$96,29))</f>
        <v>57700</v>
      </c>
      <c r="J266">
        <f>IF(ISBLANK($B266),"",VLOOKUP($B266,ILData!$A$2:$AJ$96,30))</f>
        <v>61950</v>
      </c>
      <c r="K266">
        <f>IF(ISBLANK($B266),"",VLOOKUP($B266,ILData!$A$2:$AJ$96,31))</f>
        <v>66250</v>
      </c>
      <c r="L266">
        <f>IF(ISBLANK($B266),"",VLOOKUP($B266,ILData!$A$2:$AJ$96,32))</f>
        <v>70500</v>
      </c>
    </row>
    <row r="267" spans="1:12" x14ac:dyDescent="0.25">
      <c r="A267" s="98" t="s">
        <v>958</v>
      </c>
      <c r="B267" t="s">
        <v>90</v>
      </c>
      <c r="C267" s="158">
        <f>INDEX('Ability to Pay'!$C$2:$C$441,MATCH(A267,'Ability to Pay'!$A$2:$A$441,0))</f>
        <v>0.27</v>
      </c>
      <c r="D267" s="101">
        <f>INDEX('Unemployment Rates'!$B$2:$B$96,MATCH(B267,'Unemployment Rates'!$A$2:$A$96,0))</f>
        <v>4.1000000000000002E-2</v>
      </c>
      <c r="E267">
        <f>IF(ISBLANK($B267),"",VLOOKUP($B267,ILData!$A$2:$AJ$96,25))</f>
        <v>55900</v>
      </c>
      <c r="F267">
        <f>IF(ISBLANK($B267),"",VLOOKUP($B267,ILData!$A$2:$AJ$96,26))</f>
        <v>63900</v>
      </c>
      <c r="G267">
        <f>IF(ISBLANK($B267),"",VLOOKUP($B267,ILData!$A$2:$AJ$96,27))</f>
        <v>71900</v>
      </c>
      <c r="H267">
        <f>IF(ISBLANK($B267),"",VLOOKUP($B267,ILData!$A$2:$AJ$96,28))</f>
        <v>79850</v>
      </c>
      <c r="I267">
        <f>IF(ISBLANK($B267),"",VLOOKUP($B267,ILData!$A$2:$AJ$96,29))</f>
        <v>86250</v>
      </c>
      <c r="J267">
        <f>IF(ISBLANK($B267),"",VLOOKUP($B267,ILData!$A$2:$AJ$96,30))</f>
        <v>92650</v>
      </c>
      <c r="K267">
        <f>IF(ISBLANK($B267),"",VLOOKUP($B267,ILData!$A$2:$AJ$96,31))</f>
        <v>99050</v>
      </c>
      <c r="L267">
        <f>IF(ISBLANK($B267),"",VLOOKUP($B267,ILData!$A$2:$AJ$96,32))</f>
        <v>105450</v>
      </c>
    </row>
    <row r="268" spans="1:12" x14ac:dyDescent="0.25">
      <c r="A268" s="98" t="s">
        <v>943</v>
      </c>
      <c r="B268" t="s">
        <v>86</v>
      </c>
      <c r="C268" s="158">
        <f>INDEX('Ability to Pay'!$C$2:$C$441,MATCH(A268,'Ability to Pay'!$A$2:$A$441,0))</f>
        <v>0.15</v>
      </c>
      <c r="D268" s="101">
        <f>INDEX('Unemployment Rates'!$B$2:$B$96,MATCH(B268,'Unemployment Rates'!$A$2:$A$96,0))</f>
        <v>6.9000000000000006E-2</v>
      </c>
      <c r="E268">
        <f>IF(ISBLANK($B268),"",VLOOKUP($B268,ILData!$A$2:$AJ$96,25))</f>
        <v>45400</v>
      </c>
      <c r="F268">
        <f>IF(ISBLANK($B268),"",VLOOKUP($B268,ILData!$A$2:$AJ$96,26))</f>
        <v>51850</v>
      </c>
      <c r="G268">
        <f>IF(ISBLANK($B268),"",VLOOKUP($B268,ILData!$A$2:$AJ$96,27))</f>
        <v>58350</v>
      </c>
      <c r="H268">
        <f>IF(ISBLANK($B268),"",VLOOKUP($B268,ILData!$A$2:$AJ$96,28))</f>
        <v>64800</v>
      </c>
      <c r="I268">
        <f>IF(ISBLANK($B268),"",VLOOKUP($B268,ILData!$A$2:$AJ$96,29))</f>
        <v>70000</v>
      </c>
      <c r="J268">
        <f>IF(ISBLANK($B268),"",VLOOKUP($B268,ILData!$A$2:$AJ$96,30))</f>
        <v>75200</v>
      </c>
      <c r="K268">
        <f>IF(ISBLANK($B268),"",VLOOKUP($B268,ILData!$A$2:$AJ$96,31))</f>
        <v>80400</v>
      </c>
      <c r="L268">
        <f>IF(ISBLANK($B268),"",VLOOKUP($B268,ILData!$A$2:$AJ$96,32))</f>
        <v>85550</v>
      </c>
    </row>
    <row r="269" spans="1:12" x14ac:dyDescent="0.25">
      <c r="A269" s="98" t="s">
        <v>713</v>
      </c>
      <c r="B269" t="s">
        <v>35</v>
      </c>
      <c r="C269" s="158">
        <f>INDEX('Ability to Pay'!$C$2:$C$441,MATCH(A269,'Ability to Pay'!$A$2:$A$441,0))</f>
        <v>0.21</v>
      </c>
      <c r="D269" s="101">
        <f>INDEX('Unemployment Rates'!$B$2:$B$96,MATCH(B269,'Unemployment Rates'!$A$2:$A$96,0))</f>
        <v>5.2999999999999999E-2</v>
      </c>
      <c r="E269">
        <f>IF(ISBLANK($B269),"",VLOOKUP($B269,ILData!$A$2:$AJ$96,25))</f>
        <v>39850</v>
      </c>
      <c r="F269">
        <f>IF(ISBLANK($B269),"",VLOOKUP($B269,ILData!$A$2:$AJ$96,26))</f>
        <v>45550</v>
      </c>
      <c r="G269">
        <f>IF(ISBLANK($B269),"",VLOOKUP($B269,ILData!$A$2:$AJ$96,27))</f>
        <v>51250</v>
      </c>
      <c r="H269">
        <f>IF(ISBLANK($B269),"",VLOOKUP($B269,ILData!$A$2:$AJ$96,28))</f>
        <v>56900</v>
      </c>
      <c r="I269">
        <f>IF(ISBLANK($B269),"",VLOOKUP($B269,ILData!$A$2:$AJ$96,29))</f>
        <v>61500</v>
      </c>
      <c r="J269">
        <f>IF(ISBLANK($B269),"",VLOOKUP($B269,ILData!$A$2:$AJ$96,30))</f>
        <v>66050</v>
      </c>
      <c r="K269">
        <f>IF(ISBLANK($B269),"",VLOOKUP($B269,ILData!$A$2:$AJ$96,31))</f>
        <v>70600</v>
      </c>
      <c r="L269">
        <f>IF(ISBLANK($B269),"",VLOOKUP($B269,ILData!$A$2:$AJ$96,32))</f>
        <v>75150</v>
      </c>
    </row>
    <row r="270" spans="1:12" x14ac:dyDescent="0.25">
      <c r="A270" s="98" t="s">
        <v>959</v>
      </c>
      <c r="B270" t="s">
        <v>90</v>
      </c>
      <c r="C270" s="158">
        <f>INDEX('Ability to Pay'!$C$2:$C$441,MATCH(A270,'Ability to Pay'!$A$2:$A$441,0))</f>
        <v>0.21</v>
      </c>
      <c r="D270" s="101">
        <f>INDEX('Unemployment Rates'!$B$2:$B$96,MATCH(B270,'Unemployment Rates'!$A$2:$A$96,0))</f>
        <v>4.1000000000000002E-2</v>
      </c>
      <c r="E270">
        <f>IF(ISBLANK($B270),"",VLOOKUP($B270,ILData!$A$2:$AJ$96,25))</f>
        <v>55900</v>
      </c>
      <c r="F270">
        <f>IF(ISBLANK($B270),"",VLOOKUP($B270,ILData!$A$2:$AJ$96,26))</f>
        <v>63900</v>
      </c>
      <c r="G270">
        <f>IF(ISBLANK($B270),"",VLOOKUP($B270,ILData!$A$2:$AJ$96,27))</f>
        <v>71900</v>
      </c>
      <c r="H270">
        <f>IF(ISBLANK($B270),"",VLOOKUP($B270,ILData!$A$2:$AJ$96,28))</f>
        <v>79850</v>
      </c>
      <c r="I270">
        <f>IF(ISBLANK($B270),"",VLOOKUP($B270,ILData!$A$2:$AJ$96,29))</f>
        <v>86250</v>
      </c>
      <c r="J270">
        <f>IF(ISBLANK($B270),"",VLOOKUP($B270,ILData!$A$2:$AJ$96,30))</f>
        <v>92650</v>
      </c>
      <c r="K270">
        <f>IF(ISBLANK($B270),"",VLOOKUP($B270,ILData!$A$2:$AJ$96,31))</f>
        <v>99050</v>
      </c>
      <c r="L270">
        <f>IF(ISBLANK($B270),"",VLOOKUP($B270,ILData!$A$2:$AJ$96,32))</f>
        <v>105450</v>
      </c>
    </row>
    <row r="271" spans="1:12" x14ac:dyDescent="0.25">
      <c r="A271" s="98" t="s">
        <v>864</v>
      </c>
      <c r="B271" t="s">
        <v>69</v>
      </c>
      <c r="C271" s="158">
        <f>INDEX('Ability to Pay'!$C$2:$C$441,MATCH(A271,'Ability to Pay'!$A$2:$A$441,0))</f>
        <v>0.2</v>
      </c>
      <c r="D271" s="101">
        <f>INDEX('Unemployment Rates'!$B$2:$B$96,MATCH(B271,'Unemployment Rates'!$A$2:$A$96,0))</f>
        <v>0.05</v>
      </c>
      <c r="E271">
        <f>IF(ISBLANK($B271),"",VLOOKUP($B271,ILData!$A$2:$AJ$96,25))</f>
        <v>37400</v>
      </c>
      <c r="F271">
        <f>IF(ISBLANK($B271),"",VLOOKUP($B271,ILData!$A$2:$AJ$96,26))</f>
        <v>42750</v>
      </c>
      <c r="G271">
        <f>IF(ISBLANK($B271),"",VLOOKUP($B271,ILData!$A$2:$AJ$96,27))</f>
        <v>48100</v>
      </c>
      <c r="H271">
        <f>IF(ISBLANK($B271),"",VLOOKUP($B271,ILData!$A$2:$AJ$96,28))</f>
        <v>53400</v>
      </c>
      <c r="I271">
        <f>IF(ISBLANK($B271),"",VLOOKUP($B271,ILData!$A$2:$AJ$96,29))</f>
        <v>57700</v>
      </c>
      <c r="J271">
        <f>IF(ISBLANK($B271),"",VLOOKUP($B271,ILData!$A$2:$AJ$96,30))</f>
        <v>61950</v>
      </c>
      <c r="K271">
        <f>IF(ISBLANK($B271),"",VLOOKUP($B271,ILData!$A$2:$AJ$96,31))</f>
        <v>66250</v>
      </c>
      <c r="L271">
        <f>IF(ISBLANK($B271),"",VLOOKUP($B271,ILData!$A$2:$AJ$96,32))</f>
        <v>70500</v>
      </c>
    </row>
    <row r="272" spans="1:12" x14ac:dyDescent="0.25">
      <c r="A272" s="98" t="s">
        <v>729</v>
      </c>
      <c r="B272" t="s">
        <v>38</v>
      </c>
      <c r="C272" s="158">
        <f>INDEX('Ability to Pay'!$C$2:$C$441,MATCH(A272,'Ability to Pay'!$A$2:$A$441,0))</f>
        <v>0.17</v>
      </c>
      <c r="D272" s="101">
        <f>INDEX('Unemployment Rates'!$B$2:$B$96,MATCH(B272,'Unemployment Rates'!$A$2:$A$96,0))</f>
        <v>6.6000000000000003E-2</v>
      </c>
      <c r="E272">
        <f>IF(ISBLANK($B272),"",VLOOKUP($B272,ILData!$A$2:$AJ$96,25))</f>
        <v>37400</v>
      </c>
      <c r="F272">
        <f>IF(ISBLANK($B272),"",VLOOKUP($B272,ILData!$A$2:$AJ$96,26))</f>
        <v>42750</v>
      </c>
      <c r="G272">
        <f>IF(ISBLANK($B272),"",VLOOKUP($B272,ILData!$A$2:$AJ$96,27))</f>
        <v>48100</v>
      </c>
      <c r="H272">
        <f>IF(ISBLANK($B272),"",VLOOKUP($B272,ILData!$A$2:$AJ$96,28))</f>
        <v>53400</v>
      </c>
      <c r="I272">
        <f>IF(ISBLANK($B272),"",VLOOKUP($B272,ILData!$A$2:$AJ$96,29))</f>
        <v>57700</v>
      </c>
      <c r="J272">
        <f>IF(ISBLANK($B272),"",VLOOKUP($B272,ILData!$A$2:$AJ$96,30))</f>
        <v>61950</v>
      </c>
      <c r="K272">
        <f>IF(ISBLANK($B272),"",VLOOKUP($B272,ILData!$A$2:$AJ$96,31))</f>
        <v>66250</v>
      </c>
      <c r="L272">
        <f>IF(ISBLANK($B272),"",VLOOKUP($B272,ILData!$A$2:$AJ$96,32))</f>
        <v>70500</v>
      </c>
    </row>
    <row r="273" spans="1:12" x14ac:dyDescent="0.25">
      <c r="A273" s="98" t="s">
        <v>901</v>
      </c>
      <c r="B273" t="s">
        <v>78</v>
      </c>
      <c r="C273" s="158">
        <f>INDEX('Ability to Pay'!$C$2:$C$441,MATCH(A273,'Ability to Pay'!$A$2:$A$441,0))</f>
        <v>0.14000000000000001</v>
      </c>
      <c r="D273" s="101">
        <f>INDEX('Unemployment Rates'!$B$2:$B$96,MATCH(B273,'Unemployment Rates'!$A$2:$A$96,0))</f>
        <v>4.4999999999999998E-2</v>
      </c>
      <c r="E273">
        <f>IF(ISBLANK($B273),"",VLOOKUP($B273,ILData!$A$2:$AJ$96,25))</f>
        <v>39350</v>
      </c>
      <c r="F273">
        <f>IF(ISBLANK($B273),"",VLOOKUP($B273,ILData!$A$2:$AJ$96,26))</f>
        <v>44950</v>
      </c>
      <c r="G273">
        <f>IF(ISBLANK($B273),"",VLOOKUP($B273,ILData!$A$2:$AJ$96,27))</f>
        <v>50550</v>
      </c>
      <c r="H273">
        <f>IF(ISBLANK($B273),"",VLOOKUP($B273,ILData!$A$2:$AJ$96,28))</f>
        <v>56150</v>
      </c>
      <c r="I273">
        <f>IF(ISBLANK($B273),"",VLOOKUP($B273,ILData!$A$2:$AJ$96,29))</f>
        <v>60650</v>
      </c>
      <c r="J273">
        <f>IF(ISBLANK($B273),"",VLOOKUP($B273,ILData!$A$2:$AJ$96,30))</f>
        <v>65150</v>
      </c>
      <c r="K273">
        <f>IF(ISBLANK($B273),"",VLOOKUP($B273,ILData!$A$2:$AJ$96,31))</f>
        <v>69650</v>
      </c>
      <c r="L273">
        <f>IF(ISBLANK($B273),"",VLOOKUP($B273,ILData!$A$2:$AJ$96,32))</f>
        <v>74150</v>
      </c>
    </row>
    <row r="274" spans="1:12" x14ac:dyDescent="0.25">
      <c r="A274" s="98" t="s">
        <v>869</v>
      </c>
      <c r="B274" t="s">
        <v>70</v>
      </c>
      <c r="C274" s="158">
        <f>INDEX('Ability to Pay'!$C$2:$C$441,MATCH(A274,'Ability to Pay'!$A$2:$A$441,0))</f>
        <v>0.25</v>
      </c>
      <c r="D274" s="101">
        <f>INDEX('Unemployment Rates'!$B$2:$B$96,MATCH(B274,'Unemployment Rates'!$A$2:$A$96,0))</f>
        <v>5.1999999999999998E-2</v>
      </c>
      <c r="E274">
        <f>IF(ISBLANK($B274),"",VLOOKUP($B274,ILData!$A$2:$AJ$96,25))</f>
        <v>40900</v>
      </c>
      <c r="F274">
        <f>IF(ISBLANK($B274),"",VLOOKUP($B274,ILData!$A$2:$AJ$96,26))</f>
        <v>46750</v>
      </c>
      <c r="G274">
        <f>IF(ISBLANK($B274),"",VLOOKUP($B274,ILData!$A$2:$AJ$96,27))</f>
        <v>52600</v>
      </c>
      <c r="H274">
        <f>IF(ISBLANK($B274),"",VLOOKUP($B274,ILData!$A$2:$AJ$96,28))</f>
        <v>58400</v>
      </c>
      <c r="I274">
        <f>IF(ISBLANK($B274),"",VLOOKUP($B274,ILData!$A$2:$AJ$96,29))</f>
        <v>63100</v>
      </c>
      <c r="J274">
        <f>IF(ISBLANK($B274),"",VLOOKUP($B274,ILData!$A$2:$AJ$96,30))</f>
        <v>67750</v>
      </c>
      <c r="K274">
        <f>IF(ISBLANK($B274),"",VLOOKUP($B274,ILData!$A$2:$AJ$96,31))</f>
        <v>72450</v>
      </c>
      <c r="L274">
        <f>IF(ISBLANK($B274),"",VLOOKUP($B274,ILData!$A$2:$AJ$96,32))</f>
        <v>77100</v>
      </c>
    </row>
    <row r="275" spans="1:12" x14ac:dyDescent="0.25">
      <c r="A275" s="98" t="s">
        <v>871</v>
      </c>
      <c r="B275" t="s">
        <v>71</v>
      </c>
      <c r="C275" s="158">
        <f>INDEX('Ability to Pay'!$C$2:$C$441,MATCH(A275,'Ability to Pay'!$A$2:$A$441,0))</f>
        <v>0.28000000000000003</v>
      </c>
      <c r="D275" s="101">
        <f>INDEX('Unemployment Rates'!$B$2:$B$96,MATCH(B275,'Unemployment Rates'!$A$2:$A$96,0))</f>
        <v>3.5000000000000003E-2</v>
      </c>
      <c r="E275">
        <f>IF(ISBLANK($B275),"",VLOOKUP($B275,ILData!$A$2:$AJ$96,25))</f>
        <v>44750</v>
      </c>
      <c r="F275">
        <f>IF(ISBLANK($B275),"",VLOOKUP($B275,ILData!$A$2:$AJ$96,26))</f>
        <v>51150</v>
      </c>
      <c r="G275">
        <f>IF(ISBLANK($B275),"",VLOOKUP($B275,ILData!$A$2:$AJ$96,27))</f>
        <v>57550</v>
      </c>
      <c r="H275">
        <f>IF(ISBLANK($B275),"",VLOOKUP($B275,ILData!$A$2:$AJ$96,28))</f>
        <v>63900</v>
      </c>
      <c r="I275">
        <f>IF(ISBLANK($B275),"",VLOOKUP($B275,ILData!$A$2:$AJ$96,29))</f>
        <v>69050</v>
      </c>
      <c r="J275">
        <f>IF(ISBLANK($B275),"",VLOOKUP($B275,ILData!$A$2:$AJ$96,30))</f>
        <v>74150</v>
      </c>
      <c r="K275">
        <f>IF(ISBLANK($B275),"",VLOOKUP($B275,ILData!$A$2:$AJ$96,31))</f>
        <v>79250</v>
      </c>
      <c r="L275">
        <f>IF(ISBLANK($B275),"",VLOOKUP($B275,ILData!$A$2:$AJ$96,32))</f>
        <v>84350</v>
      </c>
    </row>
    <row r="276" spans="1:12" x14ac:dyDescent="0.25">
      <c r="A276" s="98" t="s">
        <v>873</v>
      </c>
      <c r="B276" t="s">
        <v>72</v>
      </c>
      <c r="C276" s="158">
        <f>INDEX('Ability to Pay'!$C$2:$C$441,MATCH(A276,'Ability to Pay'!$A$2:$A$441,0))</f>
        <v>0.13</v>
      </c>
      <c r="D276" s="101">
        <f>INDEX('Unemployment Rates'!$B$2:$B$96,MATCH(B276,'Unemployment Rates'!$A$2:$A$96,0))</f>
        <v>4.8000000000000001E-2</v>
      </c>
      <c r="E276">
        <f>IF(ISBLANK($B276),"",VLOOKUP($B276,ILData!$A$2:$AJ$96,25))</f>
        <v>37400</v>
      </c>
      <c r="F276">
        <f>IF(ISBLANK($B276),"",VLOOKUP($B276,ILData!$A$2:$AJ$96,26))</f>
        <v>42750</v>
      </c>
      <c r="G276">
        <f>IF(ISBLANK($B276),"",VLOOKUP($B276,ILData!$A$2:$AJ$96,27))</f>
        <v>48100</v>
      </c>
      <c r="H276">
        <f>IF(ISBLANK($B276),"",VLOOKUP($B276,ILData!$A$2:$AJ$96,28))</f>
        <v>53400</v>
      </c>
      <c r="I276">
        <f>IF(ISBLANK($B276),"",VLOOKUP($B276,ILData!$A$2:$AJ$96,29))</f>
        <v>57700</v>
      </c>
      <c r="J276">
        <f>IF(ISBLANK($B276),"",VLOOKUP($B276,ILData!$A$2:$AJ$96,30))</f>
        <v>61950</v>
      </c>
      <c r="K276">
        <f>IF(ISBLANK($B276),"",VLOOKUP($B276,ILData!$A$2:$AJ$96,31))</f>
        <v>66250</v>
      </c>
      <c r="L276">
        <f>IF(ISBLANK($B276),"",VLOOKUP($B276,ILData!$A$2:$AJ$96,32))</f>
        <v>70500</v>
      </c>
    </row>
    <row r="277" spans="1:12" x14ac:dyDescent="0.25">
      <c r="A277" s="98" t="s">
        <v>985</v>
      </c>
      <c r="B277" t="s">
        <v>96</v>
      </c>
      <c r="C277" s="158">
        <f>INDEX('Ability to Pay'!$C$2:$C$441,MATCH(A277,'Ability to Pay'!$A$2:$A$441,0))</f>
        <v>0.14000000000000001</v>
      </c>
      <c r="D277" s="101">
        <f>INDEX('Unemployment Rates'!$B$2:$B$96,MATCH(B277,'Unemployment Rates'!$A$2:$A$96,0))</f>
        <v>5.8999999999999997E-2</v>
      </c>
      <c r="E277">
        <f>IF(ISBLANK($B277),"",VLOOKUP($B277,ILData!$A$2:$AJ$96,25))</f>
        <v>37400</v>
      </c>
      <c r="F277">
        <f>IF(ISBLANK($B277),"",VLOOKUP($B277,ILData!$A$2:$AJ$96,26))</f>
        <v>42750</v>
      </c>
      <c r="G277">
        <f>IF(ISBLANK($B277),"",VLOOKUP($B277,ILData!$A$2:$AJ$96,27))</f>
        <v>48100</v>
      </c>
      <c r="H277">
        <f>IF(ISBLANK($B277),"",VLOOKUP($B277,ILData!$A$2:$AJ$96,28))</f>
        <v>53400</v>
      </c>
      <c r="I277">
        <f>IF(ISBLANK($B277),"",VLOOKUP($B277,ILData!$A$2:$AJ$96,29))</f>
        <v>57700</v>
      </c>
      <c r="J277">
        <f>IF(ISBLANK($B277),"",VLOOKUP($B277,ILData!$A$2:$AJ$96,30))</f>
        <v>61950</v>
      </c>
      <c r="K277">
        <f>IF(ISBLANK($B277),"",VLOOKUP($B277,ILData!$A$2:$AJ$96,31))</f>
        <v>66250</v>
      </c>
      <c r="L277">
        <f>IF(ISBLANK($B277),"",VLOOKUP($B277,ILData!$A$2:$AJ$96,32))</f>
        <v>70500</v>
      </c>
    </row>
    <row r="278" spans="1:12" x14ac:dyDescent="0.25">
      <c r="A278" s="98" t="s">
        <v>733</v>
      </c>
      <c r="B278" t="s">
        <v>39</v>
      </c>
      <c r="C278" s="158">
        <f>INDEX('Ability to Pay'!$C$2:$C$441,MATCH(A278,'Ability to Pay'!$A$2:$A$441,0))</f>
        <v>0.15</v>
      </c>
      <c r="D278" s="101">
        <f>INDEX('Unemployment Rates'!$B$2:$B$96,MATCH(B278,'Unemployment Rates'!$A$2:$A$96,0))</f>
        <v>4.9000000000000002E-2</v>
      </c>
      <c r="E278">
        <f>IF(ISBLANK($B278),"",VLOOKUP($B278,ILData!$A$2:$AJ$96,25))</f>
        <v>38550</v>
      </c>
      <c r="F278">
        <f>IF(ISBLANK($B278),"",VLOOKUP($B278,ILData!$A$2:$AJ$96,26))</f>
        <v>44050</v>
      </c>
      <c r="G278">
        <f>IF(ISBLANK($B278),"",VLOOKUP($B278,ILData!$A$2:$AJ$96,27))</f>
        <v>49550</v>
      </c>
      <c r="H278">
        <f>IF(ISBLANK($B278),"",VLOOKUP($B278,ILData!$A$2:$AJ$96,28))</f>
        <v>55050</v>
      </c>
      <c r="I278">
        <f>IF(ISBLANK($B278),"",VLOOKUP($B278,ILData!$A$2:$AJ$96,29))</f>
        <v>59500</v>
      </c>
      <c r="J278">
        <f>IF(ISBLANK($B278),"",VLOOKUP($B278,ILData!$A$2:$AJ$96,30))</f>
        <v>63900</v>
      </c>
      <c r="K278">
        <f>IF(ISBLANK($B278),"",VLOOKUP($B278,ILData!$A$2:$AJ$96,31))</f>
        <v>68300</v>
      </c>
      <c r="L278">
        <f>IF(ISBLANK($B278),"",VLOOKUP($B278,ILData!$A$2:$AJ$96,32))</f>
        <v>72700</v>
      </c>
    </row>
    <row r="279" spans="1:12" x14ac:dyDescent="0.25">
      <c r="A279" s="98" t="s">
        <v>683</v>
      </c>
      <c r="B279" t="s">
        <v>31</v>
      </c>
      <c r="C279" s="158">
        <f>INDEX('Ability to Pay'!$C$2:$C$441,MATCH(A279,'Ability to Pay'!$A$2:$A$441,0))</f>
        <v>0.19</v>
      </c>
      <c r="D279" s="101">
        <f>INDEX('Unemployment Rates'!$B$2:$B$96,MATCH(B279,'Unemployment Rates'!$A$2:$A$96,0))</f>
        <v>4.5999999999999999E-2</v>
      </c>
      <c r="E279">
        <f>IF(ISBLANK($B279),"",VLOOKUP($B279,ILData!$A$2:$AJ$96,25))</f>
        <v>45400</v>
      </c>
      <c r="F279">
        <f>IF(ISBLANK($B279),"",VLOOKUP($B279,ILData!$A$2:$AJ$96,26))</f>
        <v>51850</v>
      </c>
      <c r="G279">
        <f>IF(ISBLANK($B279),"",VLOOKUP($B279,ILData!$A$2:$AJ$96,27))</f>
        <v>58350</v>
      </c>
      <c r="H279">
        <f>IF(ISBLANK($B279),"",VLOOKUP($B279,ILData!$A$2:$AJ$96,28))</f>
        <v>64800</v>
      </c>
      <c r="I279">
        <f>IF(ISBLANK($B279),"",VLOOKUP($B279,ILData!$A$2:$AJ$96,29))</f>
        <v>70000</v>
      </c>
      <c r="J279">
        <f>IF(ISBLANK($B279),"",VLOOKUP($B279,ILData!$A$2:$AJ$96,30))</f>
        <v>75200</v>
      </c>
      <c r="K279">
        <f>IF(ISBLANK($B279),"",VLOOKUP($B279,ILData!$A$2:$AJ$96,31))</f>
        <v>80400</v>
      </c>
      <c r="L279">
        <f>IF(ISBLANK($B279),"",VLOOKUP($B279,ILData!$A$2:$AJ$96,32))</f>
        <v>85550</v>
      </c>
    </row>
    <row r="280" spans="1:12" x14ac:dyDescent="0.25">
      <c r="A280" s="98" t="s">
        <v>722</v>
      </c>
      <c r="B280" t="s">
        <v>37</v>
      </c>
      <c r="C280" s="158">
        <f>INDEX('Ability to Pay'!$C$2:$C$441,MATCH(A280,'Ability to Pay'!$A$2:$A$441,0))</f>
        <v>0.16</v>
      </c>
      <c r="D280" s="101">
        <f>INDEX('Unemployment Rates'!$B$2:$B$96,MATCH(B280,'Unemployment Rates'!$A$2:$A$96,0))</f>
        <v>5.5E-2</v>
      </c>
      <c r="E280">
        <f>IF(ISBLANK($B280),"",VLOOKUP($B280,ILData!$A$2:$AJ$96,25))</f>
        <v>38150</v>
      </c>
      <c r="F280">
        <f>IF(ISBLANK($B280),"",VLOOKUP($B280,ILData!$A$2:$AJ$96,26))</f>
        <v>43600</v>
      </c>
      <c r="G280">
        <f>IF(ISBLANK($B280),"",VLOOKUP($B280,ILData!$A$2:$AJ$96,27))</f>
        <v>49050</v>
      </c>
      <c r="H280">
        <f>IF(ISBLANK($B280),"",VLOOKUP($B280,ILData!$A$2:$AJ$96,28))</f>
        <v>54450</v>
      </c>
      <c r="I280">
        <f>IF(ISBLANK($B280),"",VLOOKUP($B280,ILData!$A$2:$AJ$96,29))</f>
        <v>58850</v>
      </c>
      <c r="J280">
        <f>IF(ISBLANK($B280),"",VLOOKUP($B280,ILData!$A$2:$AJ$96,30))</f>
        <v>63200</v>
      </c>
      <c r="K280">
        <f>IF(ISBLANK($B280),"",VLOOKUP($B280,ILData!$A$2:$AJ$96,31))</f>
        <v>67550</v>
      </c>
      <c r="L280">
        <f>IF(ISBLANK($B280),"",VLOOKUP($B280,ILData!$A$2:$AJ$96,32))</f>
        <v>71900</v>
      </c>
    </row>
    <row r="281" spans="1:12" x14ac:dyDescent="0.25">
      <c r="A281" s="98" t="s">
        <v>764</v>
      </c>
      <c r="B281" t="s">
        <v>44</v>
      </c>
      <c r="C281" s="158">
        <f>INDEX('Ability to Pay'!$C$2:$C$441,MATCH(A281,'Ability to Pay'!$A$2:$A$441,0))</f>
        <v>0.24</v>
      </c>
      <c r="D281" s="101">
        <f>INDEX('Unemployment Rates'!$B$2:$B$96,MATCH(B281,'Unemployment Rates'!$A$2:$A$96,0))</f>
        <v>5.2999999999999999E-2</v>
      </c>
      <c r="E281">
        <f>IF(ISBLANK($B281),"",VLOOKUP($B281,ILData!$A$2:$AJ$96,25))</f>
        <v>39500</v>
      </c>
      <c r="F281">
        <f>IF(ISBLANK($B281),"",VLOOKUP($B281,ILData!$A$2:$AJ$96,26))</f>
        <v>45150</v>
      </c>
      <c r="G281">
        <f>IF(ISBLANK($B281),"",VLOOKUP($B281,ILData!$A$2:$AJ$96,27))</f>
        <v>50800</v>
      </c>
      <c r="H281">
        <f>IF(ISBLANK($B281),"",VLOOKUP($B281,ILData!$A$2:$AJ$96,28))</f>
        <v>56400</v>
      </c>
      <c r="I281">
        <f>IF(ISBLANK($B281),"",VLOOKUP($B281,ILData!$A$2:$AJ$96,29))</f>
        <v>60950</v>
      </c>
      <c r="J281">
        <f>IF(ISBLANK($B281),"",VLOOKUP($B281,ILData!$A$2:$AJ$96,30))</f>
        <v>65450</v>
      </c>
      <c r="K281">
        <f>IF(ISBLANK($B281),"",VLOOKUP($B281,ILData!$A$2:$AJ$96,31))</f>
        <v>69950</v>
      </c>
      <c r="L281">
        <f>IF(ISBLANK($B281),"",VLOOKUP($B281,ILData!$A$2:$AJ$96,32))</f>
        <v>74450</v>
      </c>
    </row>
    <row r="282" spans="1:12" x14ac:dyDescent="0.25">
      <c r="A282" s="98" t="s">
        <v>1010</v>
      </c>
      <c r="B282" t="s">
        <v>102</v>
      </c>
      <c r="C282" s="158">
        <f>INDEX('Ability to Pay'!$C$2:$C$441,MATCH(A282,'Ability to Pay'!$A$2:$A$441,0))</f>
        <v>0.3</v>
      </c>
      <c r="D282" s="101">
        <f>INDEX('Unemployment Rates'!$B$2:$B$96,MATCH(B282,'Unemployment Rates'!$A$2:$A$96,0))</f>
        <v>0.04</v>
      </c>
      <c r="E282">
        <f>IF(ISBLANK($B282),"",VLOOKUP($B282,ILData!$A$2:$AJ$96,25))</f>
        <v>55900</v>
      </c>
      <c r="F282">
        <f>IF(ISBLANK($B282),"",VLOOKUP($B282,ILData!$A$2:$AJ$96,26))</f>
        <v>63900</v>
      </c>
      <c r="G282">
        <f>IF(ISBLANK($B282),"",VLOOKUP($B282,ILData!$A$2:$AJ$96,27))</f>
        <v>71900</v>
      </c>
      <c r="H282">
        <f>IF(ISBLANK($B282),"",VLOOKUP($B282,ILData!$A$2:$AJ$96,28))</f>
        <v>79850</v>
      </c>
      <c r="I282">
        <f>IF(ISBLANK($B282),"",VLOOKUP($B282,ILData!$A$2:$AJ$96,29))</f>
        <v>86250</v>
      </c>
      <c r="J282">
        <f>IF(ISBLANK($B282),"",VLOOKUP($B282,ILData!$A$2:$AJ$96,30))</f>
        <v>92650</v>
      </c>
      <c r="K282">
        <f>IF(ISBLANK($B282),"",VLOOKUP($B282,ILData!$A$2:$AJ$96,31))</f>
        <v>99050</v>
      </c>
      <c r="L282">
        <f>IF(ISBLANK($B282),"",VLOOKUP($B282,ILData!$A$2:$AJ$96,32))</f>
        <v>105450</v>
      </c>
    </row>
    <row r="283" spans="1:12" x14ac:dyDescent="0.25">
      <c r="A283" s="98" t="s">
        <v>843</v>
      </c>
      <c r="B283" t="s">
        <v>67</v>
      </c>
      <c r="C283" s="158">
        <f>INDEX('Ability to Pay'!$C$2:$C$441,MATCH(A283,'Ability to Pay'!$A$2:$A$441,0))</f>
        <v>0.18</v>
      </c>
      <c r="D283" s="101">
        <f>INDEX('Unemployment Rates'!$B$2:$B$96,MATCH(B283,'Unemployment Rates'!$A$2:$A$96,0))</f>
        <v>5.1999999999999998E-2</v>
      </c>
      <c r="E283">
        <f>IF(ISBLANK($B283),"",VLOOKUP($B283,ILData!$A$2:$AJ$96,25))</f>
        <v>44000</v>
      </c>
      <c r="F283">
        <f>IF(ISBLANK($B283),"",VLOOKUP($B283,ILData!$A$2:$AJ$96,26))</f>
        <v>50250</v>
      </c>
      <c r="G283">
        <f>IF(ISBLANK($B283),"",VLOOKUP($B283,ILData!$A$2:$AJ$96,27))</f>
        <v>56550</v>
      </c>
      <c r="H283">
        <f>IF(ISBLANK($B283),"",VLOOKUP($B283,ILData!$A$2:$AJ$96,28))</f>
        <v>62800</v>
      </c>
      <c r="I283">
        <f>IF(ISBLANK($B283),"",VLOOKUP($B283,ILData!$A$2:$AJ$96,29))</f>
        <v>67850</v>
      </c>
      <c r="J283">
        <f>IF(ISBLANK($B283),"",VLOOKUP($B283,ILData!$A$2:$AJ$96,30))</f>
        <v>72850</v>
      </c>
      <c r="K283">
        <f>IF(ISBLANK($B283),"",VLOOKUP($B283,ILData!$A$2:$AJ$96,31))</f>
        <v>77900</v>
      </c>
      <c r="L283">
        <f>IF(ISBLANK($B283),"",VLOOKUP($B283,ILData!$A$2:$AJ$96,32))</f>
        <v>82900</v>
      </c>
    </row>
    <row r="284" spans="1:12" x14ac:dyDescent="0.25">
      <c r="A284" s="98" t="s">
        <v>797</v>
      </c>
      <c r="B284" t="s">
        <v>53</v>
      </c>
      <c r="C284" s="158">
        <f>INDEX('Ability to Pay'!$C$2:$C$441,MATCH(A284,'Ability to Pay'!$A$2:$A$441,0))</f>
        <v>0.11</v>
      </c>
      <c r="D284" s="101">
        <f>INDEX('Unemployment Rates'!$B$2:$B$96,MATCH(B284,'Unemployment Rates'!$A$2:$A$96,0))</f>
        <v>4.3999999999999997E-2</v>
      </c>
      <c r="E284">
        <f>IF(ISBLANK($B284),"",VLOOKUP($B284,ILData!$A$2:$AJ$96,25))</f>
        <v>37400</v>
      </c>
      <c r="F284">
        <f>IF(ISBLANK($B284),"",VLOOKUP($B284,ILData!$A$2:$AJ$96,26))</f>
        <v>42750</v>
      </c>
      <c r="G284">
        <f>IF(ISBLANK($B284),"",VLOOKUP($B284,ILData!$A$2:$AJ$96,27))</f>
        <v>48100</v>
      </c>
      <c r="H284">
        <f>IF(ISBLANK($B284),"",VLOOKUP($B284,ILData!$A$2:$AJ$96,28))</f>
        <v>53400</v>
      </c>
      <c r="I284">
        <f>IF(ISBLANK($B284),"",VLOOKUP($B284,ILData!$A$2:$AJ$96,29))</f>
        <v>57700</v>
      </c>
      <c r="J284">
        <f>IF(ISBLANK($B284),"",VLOOKUP($B284,ILData!$A$2:$AJ$96,30))</f>
        <v>61950</v>
      </c>
      <c r="K284">
        <f>IF(ISBLANK($B284),"",VLOOKUP($B284,ILData!$A$2:$AJ$96,31))</f>
        <v>66250</v>
      </c>
      <c r="L284">
        <f>IF(ISBLANK($B284),"",VLOOKUP($B284,ILData!$A$2:$AJ$96,32))</f>
        <v>70500</v>
      </c>
    </row>
    <row r="285" spans="1:12" x14ac:dyDescent="0.25">
      <c r="A285" s="98" t="s">
        <v>970</v>
      </c>
      <c r="B285" t="s">
        <v>91</v>
      </c>
      <c r="C285" s="158">
        <f>INDEX('Ability to Pay'!$C$2:$C$441,MATCH(A285,'Ability to Pay'!$A$2:$A$441,0))</f>
        <v>0.26</v>
      </c>
      <c r="D285" s="101">
        <f>INDEX('Unemployment Rates'!$B$2:$B$96,MATCH(B285,'Unemployment Rates'!$A$2:$A$96,0))</f>
        <v>4.8000000000000001E-2</v>
      </c>
      <c r="E285">
        <f>IF(ISBLANK($B285),"",VLOOKUP($B285,ILData!$A$2:$AJ$96,25))</f>
        <v>45400</v>
      </c>
      <c r="F285">
        <f>IF(ISBLANK($B285),"",VLOOKUP($B285,ILData!$A$2:$AJ$96,26))</f>
        <v>51850</v>
      </c>
      <c r="G285">
        <f>IF(ISBLANK($B285),"",VLOOKUP($B285,ILData!$A$2:$AJ$96,27))</f>
        <v>58350</v>
      </c>
      <c r="H285">
        <f>IF(ISBLANK($B285),"",VLOOKUP($B285,ILData!$A$2:$AJ$96,28))</f>
        <v>64800</v>
      </c>
      <c r="I285">
        <f>IF(ISBLANK($B285),"",VLOOKUP($B285,ILData!$A$2:$AJ$96,29))</f>
        <v>70000</v>
      </c>
      <c r="J285">
        <f>IF(ISBLANK($B285),"",VLOOKUP($B285,ILData!$A$2:$AJ$96,30))</f>
        <v>75200</v>
      </c>
      <c r="K285">
        <f>IF(ISBLANK($B285),"",VLOOKUP($B285,ILData!$A$2:$AJ$96,31))</f>
        <v>80400</v>
      </c>
      <c r="L285">
        <f>IF(ISBLANK($B285),"",VLOOKUP($B285,ILData!$A$2:$AJ$96,32))</f>
        <v>85550</v>
      </c>
    </row>
    <row r="286" spans="1:12" x14ac:dyDescent="0.25">
      <c r="A286" s="98" t="s">
        <v>923</v>
      </c>
      <c r="B286" t="s">
        <v>82</v>
      </c>
      <c r="C286" s="158">
        <f>INDEX('Ability to Pay'!$C$2:$C$441,MATCH(A286,'Ability to Pay'!$A$2:$A$441,0))</f>
        <v>0.28000000000000003</v>
      </c>
      <c r="D286" s="101">
        <f>INDEX('Unemployment Rates'!$B$2:$B$96,MATCH(B286,'Unemployment Rates'!$A$2:$A$96,0))</f>
        <v>4.2999999999999997E-2</v>
      </c>
      <c r="E286">
        <f>IF(ISBLANK($B286),"",VLOOKUP($B286,ILData!$A$2:$AJ$96,25))</f>
        <v>55900</v>
      </c>
      <c r="F286">
        <f>IF(ISBLANK($B286),"",VLOOKUP($B286,ILData!$A$2:$AJ$96,26))</f>
        <v>63900</v>
      </c>
      <c r="G286">
        <f>IF(ISBLANK($B286),"",VLOOKUP($B286,ILData!$A$2:$AJ$96,27))</f>
        <v>71900</v>
      </c>
      <c r="H286">
        <f>IF(ISBLANK($B286),"",VLOOKUP($B286,ILData!$A$2:$AJ$96,28))</f>
        <v>79850</v>
      </c>
      <c r="I286">
        <f>IF(ISBLANK($B286),"",VLOOKUP($B286,ILData!$A$2:$AJ$96,29))</f>
        <v>86250</v>
      </c>
      <c r="J286">
        <f>IF(ISBLANK($B286),"",VLOOKUP($B286,ILData!$A$2:$AJ$96,30))</f>
        <v>92650</v>
      </c>
      <c r="K286">
        <f>IF(ISBLANK($B286),"",VLOOKUP($B286,ILData!$A$2:$AJ$96,31))</f>
        <v>99050</v>
      </c>
      <c r="L286">
        <f>IF(ISBLANK($B286),"",VLOOKUP($B286,ILData!$A$2:$AJ$96,32))</f>
        <v>105450</v>
      </c>
    </row>
    <row r="287" spans="1:12" x14ac:dyDescent="0.25">
      <c r="A287" s="98" t="s">
        <v>657</v>
      </c>
      <c r="B287" t="s">
        <v>26</v>
      </c>
      <c r="C287" s="158">
        <f>INDEX('Ability to Pay'!$C$2:$C$441,MATCH(A287,'Ability to Pay'!$A$2:$A$441,0))</f>
        <v>0.25</v>
      </c>
      <c r="D287" s="101">
        <f>INDEX('Unemployment Rates'!$B$2:$B$96,MATCH(B287,'Unemployment Rates'!$A$2:$A$96,0))</f>
        <v>0.05</v>
      </c>
      <c r="E287">
        <f>IF(ISBLANK($B287),"",VLOOKUP($B287,ILData!$A$2:$AJ$96,25))</f>
        <v>55900</v>
      </c>
      <c r="F287">
        <f>IF(ISBLANK($B287),"",VLOOKUP($B287,ILData!$A$2:$AJ$96,26))</f>
        <v>63900</v>
      </c>
      <c r="G287">
        <f>IF(ISBLANK($B287),"",VLOOKUP($B287,ILData!$A$2:$AJ$96,27))</f>
        <v>71900</v>
      </c>
      <c r="H287">
        <f>IF(ISBLANK($B287),"",VLOOKUP($B287,ILData!$A$2:$AJ$96,28))</f>
        <v>79850</v>
      </c>
      <c r="I287">
        <f>IF(ISBLANK($B287),"",VLOOKUP($B287,ILData!$A$2:$AJ$96,29))</f>
        <v>86250</v>
      </c>
      <c r="J287">
        <f>IF(ISBLANK($B287),"",VLOOKUP($B287,ILData!$A$2:$AJ$96,30))</f>
        <v>92650</v>
      </c>
      <c r="K287">
        <f>IF(ISBLANK($B287),"",VLOOKUP($B287,ILData!$A$2:$AJ$96,31))</f>
        <v>99050</v>
      </c>
      <c r="L287">
        <f>IF(ISBLANK($B287),"",VLOOKUP($B287,ILData!$A$2:$AJ$96,32))</f>
        <v>105450</v>
      </c>
    </row>
    <row r="288" spans="1:12" x14ac:dyDescent="0.25">
      <c r="A288" s="98" t="s">
        <v>832</v>
      </c>
      <c r="B288" t="s">
        <v>65</v>
      </c>
      <c r="C288" s="158">
        <f>INDEX('Ability to Pay'!$C$2:$C$441,MATCH(A288,'Ability to Pay'!$A$2:$A$441,0))</f>
        <v>0.15</v>
      </c>
      <c r="D288" s="101">
        <f>INDEX('Unemployment Rates'!$B$2:$B$96,MATCH(B288,'Unemployment Rates'!$A$2:$A$96,0))</f>
        <v>5.1999999999999998E-2</v>
      </c>
      <c r="E288">
        <f>IF(ISBLANK($B288),"",VLOOKUP($B288,ILData!$A$2:$AJ$96,25))</f>
        <v>44600</v>
      </c>
      <c r="F288">
        <f>IF(ISBLANK($B288),"",VLOOKUP($B288,ILData!$A$2:$AJ$96,26))</f>
        <v>51000</v>
      </c>
      <c r="G288">
        <f>IF(ISBLANK($B288),"",VLOOKUP($B288,ILData!$A$2:$AJ$96,27))</f>
        <v>57350</v>
      </c>
      <c r="H288">
        <f>IF(ISBLANK($B288),"",VLOOKUP($B288,ILData!$A$2:$AJ$96,28))</f>
        <v>63700</v>
      </c>
      <c r="I288">
        <f>IF(ISBLANK($B288),"",VLOOKUP($B288,ILData!$A$2:$AJ$96,29))</f>
        <v>68800</v>
      </c>
      <c r="J288">
        <f>IF(ISBLANK($B288),"",VLOOKUP($B288,ILData!$A$2:$AJ$96,30))</f>
        <v>73900</v>
      </c>
      <c r="K288">
        <f>IF(ISBLANK($B288),"",VLOOKUP($B288,ILData!$A$2:$AJ$96,31))</f>
        <v>79000</v>
      </c>
      <c r="L288">
        <f>IF(ISBLANK($B288),"",VLOOKUP($B288,ILData!$A$2:$AJ$96,32))</f>
        <v>84100</v>
      </c>
    </row>
    <row r="289" spans="1:12" x14ac:dyDescent="0.25">
      <c r="A289" s="98" t="s">
        <v>786</v>
      </c>
      <c r="B289" t="s">
        <v>50</v>
      </c>
      <c r="C289" s="158">
        <f>INDEX('Ability to Pay'!$C$2:$C$441,MATCH(A289,'Ability to Pay'!$A$2:$A$441,0))</f>
        <v>0.24</v>
      </c>
      <c r="D289" s="101">
        <f>INDEX('Unemployment Rates'!$B$2:$B$96,MATCH(B289,'Unemployment Rates'!$A$2:$A$96,0))</f>
        <v>4.4999999999999998E-2</v>
      </c>
      <c r="E289">
        <f>IF(ISBLANK($B289),"",VLOOKUP($B289,ILData!$A$2:$AJ$96,25))</f>
        <v>37400</v>
      </c>
      <c r="F289">
        <f>IF(ISBLANK($B289),"",VLOOKUP($B289,ILData!$A$2:$AJ$96,26))</f>
        <v>42750</v>
      </c>
      <c r="G289">
        <f>IF(ISBLANK($B289),"",VLOOKUP($B289,ILData!$A$2:$AJ$96,27))</f>
        <v>48100</v>
      </c>
      <c r="H289">
        <f>IF(ISBLANK($B289),"",VLOOKUP($B289,ILData!$A$2:$AJ$96,28))</f>
        <v>53400</v>
      </c>
      <c r="I289">
        <f>IF(ISBLANK($B289),"",VLOOKUP($B289,ILData!$A$2:$AJ$96,29))</f>
        <v>57700</v>
      </c>
      <c r="J289">
        <f>IF(ISBLANK($B289),"",VLOOKUP($B289,ILData!$A$2:$AJ$96,30))</f>
        <v>61950</v>
      </c>
      <c r="K289">
        <f>IF(ISBLANK($B289),"",VLOOKUP($B289,ILData!$A$2:$AJ$96,31))</f>
        <v>66250</v>
      </c>
      <c r="L289">
        <f>IF(ISBLANK($B289),"",VLOOKUP($B289,ILData!$A$2:$AJ$96,32))</f>
        <v>70500</v>
      </c>
    </row>
    <row r="290" spans="1:12" x14ac:dyDescent="0.25">
      <c r="A290" s="98" t="s">
        <v>794</v>
      </c>
      <c r="B290" t="s">
        <v>52</v>
      </c>
      <c r="C290" s="158">
        <f>INDEX('Ability to Pay'!$C$2:$C$441,MATCH(A290,'Ability to Pay'!$A$2:$A$441,0))</f>
        <v>0.24</v>
      </c>
      <c r="D290" s="101">
        <f>INDEX('Unemployment Rates'!$B$2:$B$96,MATCH(B290,'Unemployment Rates'!$A$2:$A$96,0))</f>
        <v>5.0999999999999997E-2</v>
      </c>
      <c r="E290">
        <f>IF(ISBLANK($B290),"",VLOOKUP($B290,ILData!$A$2:$AJ$96,25))</f>
        <v>38550</v>
      </c>
      <c r="F290">
        <f>IF(ISBLANK($B290),"",VLOOKUP($B290,ILData!$A$2:$AJ$96,26))</f>
        <v>44050</v>
      </c>
      <c r="G290">
        <f>IF(ISBLANK($B290),"",VLOOKUP($B290,ILData!$A$2:$AJ$96,27))</f>
        <v>49550</v>
      </c>
      <c r="H290">
        <f>IF(ISBLANK($B290),"",VLOOKUP($B290,ILData!$A$2:$AJ$96,28))</f>
        <v>55050</v>
      </c>
      <c r="I290">
        <f>IF(ISBLANK($B290),"",VLOOKUP($B290,ILData!$A$2:$AJ$96,29))</f>
        <v>59500</v>
      </c>
      <c r="J290">
        <f>IF(ISBLANK($B290),"",VLOOKUP($B290,ILData!$A$2:$AJ$96,30))</f>
        <v>63900</v>
      </c>
      <c r="K290">
        <f>IF(ISBLANK($B290),"",VLOOKUP($B290,ILData!$A$2:$AJ$96,31))</f>
        <v>68300</v>
      </c>
      <c r="L290">
        <f>IF(ISBLANK($B290),"",VLOOKUP($B290,ILData!$A$2:$AJ$96,32))</f>
        <v>72700</v>
      </c>
    </row>
    <row r="291" spans="1:12" x14ac:dyDescent="0.25">
      <c r="A291" s="98" t="s">
        <v>632</v>
      </c>
      <c r="B291" t="s">
        <v>20</v>
      </c>
      <c r="C291" s="158">
        <f>INDEX('Ability to Pay'!$C$2:$C$441,MATCH(A291,'Ability to Pay'!$A$2:$A$441,0))</f>
        <v>0.2</v>
      </c>
      <c r="D291" s="101">
        <f>INDEX('Unemployment Rates'!$B$2:$B$96,MATCH(B291,'Unemployment Rates'!$A$2:$A$96,0))</f>
        <v>5.0999999999999997E-2</v>
      </c>
      <c r="E291">
        <f>IF(ISBLANK($B291),"",VLOOKUP($B291,ILData!$A$2:$AJ$96,25))</f>
        <v>37400</v>
      </c>
      <c r="F291">
        <f>IF(ISBLANK($B291),"",VLOOKUP($B291,ILData!$A$2:$AJ$96,26))</f>
        <v>42750</v>
      </c>
      <c r="G291">
        <f>IF(ISBLANK($B291),"",VLOOKUP($B291,ILData!$A$2:$AJ$96,27))</f>
        <v>48100</v>
      </c>
      <c r="H291">
        <f>IF(ISBLANK($B291),"",VLOOKUP($B291,ILData!$A$2:$AJ$96,28))</f>
        <v>53400</v>
      </c>
      <c r="I291">
        <f>IF(ISBLANK($B291),"",VLOOKUP($B291,ILData!$A$2:$AJ$96,29))</f>
        <v>57700</v>
      </c>
      <c r="J291">
        <f>IF(ISBLANK($B291),"",VLOOKUP($B291,ILData!$A$2:$AJ$96,30))</f>
        <v>61950</v>
      </c>
      <c r="K291">
        <f>IF(ISBLANK($B291),"",VLOOKUP($B291,ILData!$A$2:$AJ$96,31))</f>
        <v>66250</v>
      </c>
      <c r="L291">
        <f>IF(ISBLANK($B291),"",VLOOKUP($B291,ILData!$A$2:$AJ$96,32))</f>
        <v>70500</v>
      </c>
    </row>
    <row r="292" spans="1:12" x14ac:dyDescent="0.25">
      <c r="A292" s="98" t="s">
        <v>677</v>
      </c>
      <c r="B292" t="s">
        <v>30</v>
      </c>
      <c r="C292" s="158">
        <f>INDEX('Ability to Pay'!$C$2:$C$441,MATCH(A292,'Ability to Pay'!$A$2:$A$441,0))</f>
        <v>0.15</v>
      </c>
      <c r="D292" s="101">
        <f>INDEX('Unemployment Rates'!$B$2:$B$96,MATCH(B292,'Unemployment Rates'!$A$2:$A$96,0))</f>
        <v>5.2999999999999999E-2</v>
      </c>
      <c r="E292">
        <f>IF(ISBLANK($B292),"",VLOOKUP($B292,ILData!$A$2:$AJ$96,25))</f>
        <v>37400</v>
      </c>
      <c r="F292">
        <f>IF(ISBLANK($B292),"",VLOOKUP($B292,ILData!$A$2:$AJ$96,26))</f>
        <v>42750</v>
      </c>
      <c r="G292">
        <f>IF(ISBLANK($B292),"",VLOOKUP($B292,ILData!$A$2:$AJ$96,27))</f>
        <v>48100</v>
      </c>
      <c r="H292">
        <f>IF(ISBLANK($B292),"",VLOOKUP($B292,ILData!$A$2:$AJ$96,28))</f>
        <v>53400</v>
      </c>
      <c r="I292">
        <f>IF(ISBLANK($B292),"",VLOOKUP($B292,ILData!$A$2:$AJ$96,29))</f>
        <v>57700</v>
      </c>
      <c r="J292">
        <f>IF(ISBLANK($B292),"",VLOOKUP($B292,ILData!$A$2:$AJ$96,30))</f>
        <v>61950</v>
      </c>
      <c r="K292">
        <f>IF(ISBLANK($B292),"",VLOOKUP($B292,ILData!$A$2:$AJ$96,31))</f>
        <v>66250</v>
      </c>
      <c r="L292">
        <f>IF(ISBLANK($B292),"",VLOOKUP($B292,ILData!$A$2:$AJ$96,32))</f>
        <v>70500</v>
      </c>
    </row>
    <row r="293" spans="1:12" x14ac:dyDescent="0.25">
      <c r="A293" s="98" t="s">
        <v>637</v>
      </c>
      <c r="B293" t="s">
        <v>22</v>
      </c>
      <c r="C293" s="158">
        <f>INDEX('Ability to Pay'!$C$2:$C$441,MATCH(A293,'Ability to Pay'!$A$2:$A$441,0))</f>
        <v>0.1</v>
      </c>
      <c r="D293" s="101">
        <f>INDEX('Unemployment Rates'!$B$2:$B$96,MATCH(B293,'Unemployment Rates'!$A$2:$A$96,0))</f>
        <v>7.0000000000000007E-2</v>
      </c>
      <c r="E293">
        <f>IF(ISBLANK($B293),"",VLOOKUP($B293,ILData!$A$2:$AJ$96,25))</f>
        <v>37400</v>
      </c>
      <c r="F293">
        <f>IF(ISBLANK($B293),"",VLOOKUP($B293,ILData!$A$2:$AJ$96,26))</f>
        <v>42750</v>
      </c>
      <c r="G293">
        <f>IF(ISBLANK($B293),"",VLOOKUP($B293,ILData!$A$2:$AJ$96,27))</f>
        <v>48100</v>
      </c>
      <c r="H293">
        <f>IF(ISBLANK($B293),"",VLOOKUP($B293,ILData!$A$2:$AJ$96,28))</f>
        <v>53400</v>
      </c>
      <c r="I293">
        <f>IF(ISBLANK($B293),"",VLOOKUP($B293,ILData!$A$2:$AJ$96,29))</f>
        <v>57700</v>
      </c>
      <c r="J293">
        <f>IF(ISBLANK($B293),"",VLOOKUP($B293,ILData!$A$2:$AJ$96,30))</f>
        <v>61950</v>
      </c>
      <c r="K293">
        <f>IF(ISBLANK($B293),"",VLOOKUP($B293,ILData!$A$2:$AJ$96,31))</f>
        <v>66250</v>
      </c>
      <c r="L293">
        <f>IF(ISBLANK($B293),"",VLOOKUP($B293,ILData!$A$2:$AJ$96,32))</f>
        <v>70500</v>
      </c>
    </row>
    <row r="294" spans="1:12" x14ac:dyDescent="0.25">
      <c r="A294" s="98" t="s">
        <v>850</v>
      </c>
      <c r="B294" t="s">
        <v>61</v>
      </c>
      <c r="C294" s="158">
        <f>INDEX('Ability to Pay'!$C$2:$C$441,MATCH(A294,'Ability to Pay'!$A$2:$A$441,0))</f>
        <v>0.18</v>
      </c>
      <c r="D294" s="101">
        <f>INDEX('Unemployment Rates'!$B$2:$B$96,MATCH(B294,'Unemployment Rates'!$A$2:$A$96,0))</f>
        <v>5.5E-2</v>
      </c>
      <c r="E294">
        <f>IF(ISBLANK($B294),"",VLOOKUP($B294,ILData!$A$2:$AJ$96,25))</f>
        <v>37400</v>
      </c>
      <c r="F294">
        <f>IF(ISBLANK($B294),"",VLOOKUP($B294,ILData!$A$2:$AJ$96,26))</f>
        <v>42750</v>
      </c>
      <c r="G294">
        <f>IF(ISBLANK($B294),"",VLOOKUP($B294,ILData!$A$2:$AJ$96,27))</f>
        <v>48100</v>
      </c>
      <c r="H294">
        <f>IF(ISBLANK($B294),"",VLOOKUP($B294,ILData!$A$2:$AJ$96,28))</f>
        <v>53400</v>
      </c>
      <c r="I294">
        <f>IF(ISBLANK($B294),"",VLOOKUP($B294,ILData!$A$2:$AJ$96,29))</f>
        <v>57700</v>
      </c>
      <c r="J294">
        <f>IF(ISBLANK($B294),"",VLOOKUP($B294,ILData!$A$2:$AJ$96,30))</f>
        <v>61950</v>
      </c>
      <c r="K294">
        <f>IF(ISBLANK($B294),"",VLOOKUP($B294,ILData!$A$2:$AJ$96,31))</f>
        <v>66250</v>
      </c>
      <c r="L294">
        <f>IF(ISBLANK($B294),"",VLOOKUP($B294,ILData!$A$2:$AJ$96,32))</f>
        <v>70500</v>
      </c>
    </row>
    <row r="295" spans="1:12" x14ac:dyDescent="0.25">
      <c r="A295" s="98" t="s">
        <v>1007</v>
      </c>
      <c r="B295" t="s">
        <v>101</v>
      </c>
      <c r="C295" s="158">
        <f>INDEX('Ability to Pay'!$C$2:$C$441,MATCH(A295,'Ability to Pay'!$A$2:$A$441,0))</f>
        <v>0.3</v>
      </c>
      <c r="D295" s="101">
        <f>INDEX('Unemployment Rates'!$B$2:$B$96,MATCH(B295,'Unemployment Rates'!$A$2:$A$96,0))</f>
        <v>3.2000000000000001E-2</v>
      </c>
      <c r="E295">
        <f>IF(ISBLANK($B295),"",VLOOKUP($B295,ILData!$A$2:$AJ$96,25))</f>
        <v>55900</v>
      </c>
      <c r="F295">
        <f>IF(ISBLANK($B295),"",VLOOKUP($B295,ILData!$A$2:$AJ$96,26))</f>
        <v>63900</v>
      </c>
      <c r="G295">
        <f>IF(ISBLANK($B295),"",VLOOKUP($B295,ILData!$A$2:$AJ$96,27))</f>
        <v>71900</v>
      </c>
      <c r="H295">
        <f>IF(ISBLANK($B295),"",VLOOKUP($B295,ILData!$A$2:$AJ$96,28))</f>
        <v>79850</v>
      </c>
      <c r="I295">
        <f>IF(ISBLANK($B295),"",VLOOKUP($B295,ILData!$A$2:$AJ$96,29))</f>
        <v>86250</v>
      </c>
      <c r="J295">
        <f>IF(ISBLANK($B295),"",VLOOKUP($B295,ILData!$A$2:$AJ$96,30))</f>
        <v>92650</v>
      </c>
      <c r="K295">
        <f>IF(ISBLANK($B295),"",VLOOKUP($B295,ILData!$A$2:$AJ$96,31))</f>
        <v>99050</v>
      </c>
      <c r="L295">
        <f>IF(ISBLANK($B295),"",VLOOKUP($B295,ILData!$A$2:$AJ$96,32))</f>
        <v>105450</v>
      </c>
    </row>
    <row r="296" spans="1:12" x14ac:dyDescent="0.25">
      <c r="A296" s="98" t="s">
        <v>583</v>
      </c>
      <c r="B296" t="s">
        <v>9</v>
      </c>
      <c r="C296" s="158">
        <f>INDEX('Ability to Pay'!$C$2:$C$441,MATCH(A296,'Ability to Pay'!$A$2:$A$441,0))</f>
        <v>0.12</v>
      </c>
      <c r="D296" s="101">
        <f>INDEX('Unemployment Rates'!$B$2:$B$96,MATCH(B296,'Unemployment Rates'!$A$2:$A$96,0))</f>
        <v>5.0999999999999997E-2</v>
      </c>
      <c r="E296">
        <f>IF(ISBLANK($B296),"",VLOOKUP($B296,ILData!$A$2:$AJ$96,25))</f>
        <v>37400</v>
      </c>
      <c r="F296">
        <f>IF(ISBLANK($B296),"",VLOOKUP($B296,ILData!$A$2:$AJ$96,26))</f>
        <v>42750</v>
      </c>
      <c r="G296">
        <f>IF(ISBLANK($B296),"",VLOOKUP($B296,ILData!$A$2:$AJ$96,27))</f>
        <v>48100</v>
      </c>
      <c r="H296">
        <f>IF(ISBLANK($B296),"",VLOOKUP($B296,ILData!$A$2:$AJ$96,28))</f>
        <v>53400</v>
      </c>
      <c r="I296">
        <f>IF(ISBLANK($B296),"",VLOOKUP($B296,ILData!$A$2:$AJ$96,29))</f>
        <v>57700</v>
      </c>
      <c r="J296">
        <f>IF(ISBLANK($B296),"",VLOOKUP($B296,ILData!$A$2:$AJ$96,30))</f>
        <v>61950</v>
      </c>
      <c r="K296">
        <f>IF(ISBLANK($B296),"",VLOOKUP($B296,ILData!$A$2:$AJ$96,31))</f>
        <v>66250</v>
      </c>
      <c r="L296">
        <f>IF(ISBLANK($B296),"",VLOOKUP($B296,ILData!$A$2:$AJ$96,32))</f>
        <v>70500</v>
      </c>
    </row>
    <row r="297" spans="1:12" x14ac:dyDescent="0.25">
      <c r="A297" s="98" t="s">
        <v>578</v>
      </c>
      <c r="B297" t="s">
        <v>8</v>
      </c>
      <c r="C297" s="158">
        <f>INDEX('Ability to Pay'!$C$2:$C$441,MATCH(A297,'Ability to Pay'!$A$2:$A$441,0))</f>
        <v>0.28000000000000003</v>
      </c>
      <c r="D297" s="101">
        <f>INDEX('Unemployment Rates'!$B$2:$B$96,MATCH(B297,'Unemployment Rates'!$A$2:$A$96,0))</f>
        <v>4.5999999999999999E-2</v>
      </c>
      <c r="E297">
        <f>IF(ISBLANK($B297),"",VLOOKUP($B297,ILData!$A$2:$AJ$96,25))</f>
        <v>48400</v>
      </c>
      <c r="F297">
        <f>IF(ISBLANK($B297),"",VLOOKUP($B297,ILData!$A$2:$AJ$96,26))</f>
        <v>55300</v>
      </c>
      <c r="G297">
        <f>IF(ISBLANK($B297),"",VLOOKUP($B297,ILData!$A$2:$AJ$96,27))</f>
        <v>62200</v>
      </c>
      <c r="H297">
        <f>IF(ISBLANK($B297),"",VLOOKUP($B297,ILData!$A$2:$AJ$96,28))</f>
        <v>69100</v>
      </c>
      <c r="I297">
        <f>IF(ISBLANK($B297),"",VLOOKUP($B297,ILData!$A$2:$AJ$96,29))</f>
        <v>74650</v>
      </c>
      <c r="J297">
        <f>IF(ISBLANK($B297),"",VLOOKUP($B297,ILData!$A$2:$AJ$96,30))</f>
        <v>80200</v>
      </c>
      <c r="K297">
        <f>IF(ISBLANK($B297),"",VLOOKUP($B297,ILData!$A$2:$AJ$96,31))</f>
        <v>85700</v>
      </c>
      <c r="L297">
        <f>IF(ISBLANK($B297),"",VLOOKUP($B297,ILData!$A$2:$AJ$96,32))</f>
        <v>91250</v>
      </c>
    </row>
    <row r="298" spans="1:12" x14ac:dyDescent="0.25">
      <c r="A298" s="98" t="s">
        <v>658</v>
      </c>
      <c r="B298" t="s">
        <v>26</v>
      </c>
      <c r="C298" s="158">
        <f>INDEX('Ability to Pay'!$C$2:$C$441,MATCH(A298,'Ability to Pay'!$A$2:$A$441,0))</f>
        <v>0.3</v>
      </c>
      <c r="D298" s="101">
        <f>INDEX('Unemployment Rates'!$B$2:$B$96,MATCH(B298,'Unemployment Rates'!$A$2:$A$96,0))</f>
        <v>0.05</v>
      </c>
      <c r="E298">
        <f>IF(ISBLANK($B298),"",VLOOKUP($B298,ILData!$A$2:$AJ$96,25))</f>
        <v>55900</v>
      </c>
      <c r="F298">
        <f>IF(ISBLANK($B298),"",VLOOKUP($B298,ILData!$A$2:$AJ$96,26))</f>
        <v>63900</v>
      </c>
      <c r="G298">
        <f>IF(ISBLANK($B298),"",VLOOKUP($B298,ILData!$A$2:$AJ$96,27))</f>
        <v>71900</v>
      </c>
      <c r="H298">
        <f>IF(ISBLANK($B298),"",VLOOKUP($B298,ILData!$A$2:$AJ$96,28))</f>
        <v>79850</v>
      </c>
      <c r="I298">
        <f>IF(ISBLANK($B298),"",VLOOKUP($B298,ILData!$A$2:$AJ$96,29))</f>
        <v>86250</v>
      </c>
      <c r="J298">
        <f>IF(ISBLANK($B298),"",VLOOKUP($B298,ILData!$A$2:$AJ$96,30))</f>
        <v>92650</v>
      </c>
      <c r="K298">
        <f>IF(ISBLANK($B298),"",VLOOKUP($B298,ILData!$A$2:$AJ$96,31))</f>
        <v>99050</v>
      </c>
      <c r="L298">
        <f>IF(ISBLANK($B298),"",VLOOKUP($B298,ILData!$A$2:$AJ$96,32))</f>
        <v>105450</v>
      </c>
    </row>
    <row r="299" spans="1:12" x14ac:dyDescent="0.25">
      <c r="A299" s="98" t="s">
        <v>579</v>
      </c>
      <c r="B299" t="s">
        <v>8</v>
      </c>
      <c r="C299" s="158">
        <f>INDEX('Ability to Pay'!$C$2:$C$441,MATCH(A299,'Ability to Pay'!$A$2:$A$441,0))</f>
        <v>0.24</v>
      </c>
      <c r="D299" s="101">
        <f>INDEX('Unemployment Rates'!$B$2:$B$96,MATCH(B299,'Unemployment Rates'!$A$2:$A$96,0))</f>
        <v>4.5999999999999999E-2</v>
      </c>
      <c r="E299">
        <f>IF(ISBLANK($B299),"",VLOOKUP($B299,ILData!$A$2:$AJ$96,25))</f>
        <v>48400</v>
      </c>
      <c r="F299">
        <f>IF(ISBLANK($B299),"",VLOOKUP($B299,ILData!$A$2:$AJ$96,26))</f>
        <v>55300</v>
      </c>
      <c r="G299">
        <f>IF(ISBLANK($B299),"",VLOOKUP($B299,ILData!$A$2:$AJ$96,27))</f>
        <v>62200</v>
      </c>
      <c r="H299">
        <f>IF(ISBLANK($B299),"",VLOOKUP($B299,ILData!$A$2:$AJ$96,28))</f>
        <v>69100</v>
      </c>
      <c r="I299">
        <f>IF(ISBLANK($B299),"",VLOOKUP($B299,ILData!$A$2:$AJ$96,29))</f>
        <v>74650</v>
      </c>
      <c r="J299">
        <f>IF(ISBLANK($B299),"",VLOOKUP($B299,ILData!$A$2:$AJ$96,30))</f>
        <v>80200</v>
      </c>
      <c r="K299">
        <f>IF(ISBLANK($B299),"",VLOOKUP($B299,ILData!$A$2:$AJ$96,31))</f>
        <v>85700</v>
      </c>
      <c r="L299">
        <f>IF(ISBLANK($B299),"",VLOOKUP($B299,ILData!$A$2:$AJ$96,32))</f>
        <v>91250</v>
      </c>
    </row>
    <row r="300" spans="1:12" x14ac:dyDescent="0.25">
      <c r="A300" s="98" t="s">
        <v>874</v>
      </c>
      <c r="B300" t="s">
        <v>72</v>
      </c>
      <c r="C300" s="158">
        <f>INDEX('Ability to Pay'!$C$2:$C$441,MATCH(A300,'Ability to Pay'!$A$2:$A$441,0))</f>
        <v>0.17</v>
      </c>
      <c r="D300" s="101">
        <f>INDEX('Unemployment Rates'!$B$2:$B$96,MATCH(B300,'Unemployment Rates'!$A$2:$A$96,0))</f>
        <v>4.8000000000000001E-2</v>
      </c>
      <c r="E300">
        <f>IF(ISBLANK($B300),"",VLOOKUP($B300,ILData!$A$2:$AJ$96,25))</f>
        <v>37400</v>
      </c>
      <c r="F300">
        <f>IF(ISBLANK($B300),"",VLOOKUP($B300,ILData!$A$2:$AJ$96,26))</f>
        <v>42750</v>
      </c>
      <c r="G300">
        <f>IF(ISBLANK($B300),"",VLOOKUP($B300,ILData!$A$2:$AJ$96,27))</f>
        <v>48100</v>
      </c>
      <c r="H300">
        <f>IF(ISBLANK($B300),"",VLOOKUP($B300,ILData!$A$2:$AJ$96,28))</f>
        <v>53400</v>
      </c>
      <c r="I300">
        <f>IF(ISBLANK($B300),"",VLOOKUP($B300,ILData!$A$2:$AJ$96,29))</f>
        <v>57700</v>
      </c>
      <c r="J300">
        <f>IF(ISBLANK($B300),"",VLOOKUP($B300,ILData!$A$2:$AJ$96,30))</f>
        <v>61950</v>
      </c>
      <c r="K300">
        <f>IF(ISBLANK($B300),"",VLOOKUP($B300,ILData!$A$2:$AJ$96,31))</f>
        <v>66250</v>
      </c>
      <c r="L300">
        <f>IF(ISBLANK($B300),"",VLOOKUP($B300,ILData!$A$2:$AJ$96,32))</f>
        <v>70500</v>
      </c>
    </row>
    <row r="301" spans="1:12" x14ac:dyDescent="0.25">
      <c r="A301" s="98" t="s">
        <v>684</v>
      </c>
      <c r="B301" t="s">
        <v>31</v>
      </c>
      <c r="C301" s="158">
        <f>INDEX('Ability to Pay'!$C$2:$C$441,MATCH(A301,'Ability to Pay'!$A$2:$A$441,0))</f>
        <v>0.28000000000000003</v>
      </c>
      <c r="D301" s="101">
        <f>INDEX('Unemployment Rates'!$B$2:$B$96,MATCH(B301,'Unemployment Rates'!$A$2:$A$96,0))</f>
        <v>4.5999999999999999E-2</v>
      </c>
      <c r="E301">
        <f>IF(ISBLANK($B301),"",VLOOKUP($B301,ILData!$A$2:$AJ$96,25))</f>
        <v>45400</v>
      </c>
      <c r="F301">
        <f>IF(ISBLANK($B301),"",VLOOKUP($B301,ILData!$A$2:$AJ$96,26))</f>
        <v>51850</v>
      </c>
      <c r="G301">
        <f>IF(ISBLANK($B301),"",VLOOKUP($B301,ILData!$A$2:$AJ$96,27))</f>
        <v>58350</v>
      </c>
      <c r="H301">
        <f>IF(ISBLANK($B301),"",VLOOKUP($B301,ILData!$A$2:$AJ$96,28))</f>
        <v>64800</v>
      </c>
      <c r="I301">
        <f>IF(ISBLANK($B301),"",VLOOKUP($B301,ILData!$A$2:$AJ$96,29))</f>
        <v>70000</v>
      </c>
      <c r="J301">
        <f>IF(ISBLANK($B301),"",VLOOKUP($B301,ILData!$A$2:$AJ$96,30))</f>
        <v>75200</v>
      </c>
      <c r="K301">
        <f>IF(ISBLANK($B301),"",VLOOKUP($B301,ILData!$A$2:$AJ$96,31))</f>
        <v>80400</v>
      </c>
      <c r="L301">
        <f>IF(ISBLANK($B301),"",VLOOKUP($B301,ILData!$A$2:$AJ$96,32))</f>
        <v>85550</v>
      </c>
    </row>
    <row r="302" spans="1:12" x14ac:dyDescent="0.25">
      <c r="A302" s="98" t="s">
        <v>879</v>
      </c>
      <c r="B302" t="s">
        <v>73</v>
      </c>
      <c r="C302" s="158">
        <f>INDEX('Ability to Pay'!$C$2:$C$441,MATCH(A302,'Ability to Pay'!$A$2:$A$441,0))</f>
        <v>0.14000000000000001</v>
      </c>
      <c r="D302" s="101">
        <f>INDEX('Unemployment Rates'!$B$2:$B$96,MATCH(B302,'Unemployment Rates'!$A$2:$A$96,0))</f>
        <v>5.0999999999999997E-2</v>
      </c>
      <c r="E302">
        <f>IF(ISBLANK($B302),"",VLOOKUP($B302,ILData!$A$2:$AJ$96,25))</f>
        <v>37400</v>
      </c>
      <c r="F302">
        <f>IF(ISBLANK($B302),"",VLOOKUP($B302,ILData!$A$2:$AJ$96,26))</f>
        <v>42750</v>
      </c>
      <c r="G302">
        <f>IF(ISBLANK($B302),"",VLOOKUP($B302,ILData!$A$2:$AJ$96,27))</f>
        <v>48100</v>
      </c>
      <c r="H302">
        <f>IF(ISBLANK($B302),"",VLOOKUP($B302,ILData!$A$2:$AJ$96,28))</f>
        <v>53400</v>
      </c>
      <c r="I302">
        <f>IF(ISBLANK($B302),"",VLOOKUP($B302,ILData!$A$2:$AJ$96,29))</f>
        <v>57700</v>
      </c>
      <c r="J302">
        <f>IF(ISBLANK($B302),"",VLOOKUP($B302,ILData!$A$2:$AJ$96,30))</f>
        <v>61950</v>
      </c>
      <c r="K302">
        <f>IF(ISBLANK($B302),"",VLOOKUP($B302,ILData!$A$2:$AJ$96,31))</f>
        <v>66250</v>
      </c>
      <c r="L302">
        <f>IF(ISBLANK($B302),"",VLOOKUP($B302,ILData!$A$2:$AJ$96,32))</f>
        <v>70500</v>
      </c>
    </row>
    <row r="303" spans="1:12" x14ac:dyDescent="0.25">
      <c r="A303" s="98" t="s">
        <v>877</v>
      </c>
      <c r="B303" t="s">
        <v>73</v>
      </c>
      <c r="C303" s="158">
        <f>INDEX('Ability to Pay'!$C$2:$C$441,MATCH(A303,'Ability to Pay'!$A$2:$A$441,0))</f>
        <v>0.17</v>
      </c>
      <c r="D303" s="101">
        <f>INDEX('Unemployment Rates'!$B$2:$B$96,MATCH(B303,'Unemployment Rates'!$A$2:$A$96,0))</f>
        <v>5.0999999999999997E-2</v>
      </c>
      <c r="E303">
        <f>IF(ISBLANK($B303),"",VLOOKUP($B303,ILData!$A$2:$AJ$96,25))</f>
        <v>37400</v>
      </c>
      <c r="F303">
        <f>IF(ISBLANK($B303),"",VLOOKUP($B303,ILData!$A$2:$AJ$96,26))</f>
        <v>42750</v>
      </c>
      <c r="G303">
        <f>IF(ISBLANK($B303),"",VLOOKUP($B303,ILData!$A$2:$AJ$96,27))</f>
        <v>48100</v>
      </c>
      <c r="H303">
        <f>IF(ISBLANK($B303),"",VLOOKUP($B303,ILData!$A$2:$AJ$96,28))</f>
        <v>53400</v>
      </c>
      <c r="I303">
        <f>IF(ISBLANK($B303),"",VLOOKUP($B303,ILData!$A$2:$AJ$96,29))</f>
        <v>57700</v>
      </c>
      <c r="J303">
        <f>IF(ISBLANK($B303),"",VLOOKUP($B303,ILData!$A$2:$AJ$96,30))</f>
        <v>61950</v>
      </c>
      <c r="K303">
        <f>IF(ISBLANK($B303),"",VLOOKUP($B303,ILData!$A$2:$AJ$96,31))</f>
        <v>66250</v>
      </c>
      <c r="L303">
        <f>IF(ISBLANK($B303),"",VLOOKUP($B303,ILData!$A$2:$AJ$96,32))</f>
        <v>70500</v>
      </c>
    </row>
    <row r="304" spans="1:12" x14ac:dyDescent="0.25">
      <c r="A304" s="98" t="s">
        <v>580</v>
      </c>
      <c r="B304" t="s">
        <v>8</v>
      </c>
      <c r="C304" s="158">
        <f>INDEX('Ability to Pay'!$C$2:$C$441,MATCH(A304,'Ability to Pay'!$A$2:$A$441,0))</f>
        <v>0.18</v>
      </c>
      <c r="D304" s="101">
        <f>INDEX('Unemployment Rates'!$B$2:$B$96,MATCH(B304,'Unemployment Rates'!$A$2:$A$96,0))</f>
        <v>4.5999999999999999E-2</v>
      </c>
      <c r="E304">
        <f>IF(ISBLANK($B304),"",VLOOKUP($B304,ILData!$A$2:$AJ$96,25))</f>
        <v>48400</v>
      </c>
      <c r="F304">
        <f>IF(ISBLANK($B304),"",VLOOKUP($B304,ILData!$A$2:$AJ$96,26))</f>
        <v>55300</v>
      </c>
      <c r="G304">
        <f>IF(ISBLANK($B304),"",VLOOKUP($B304,ILData!$A$2:$AJ$96,27))</f>
        <v>62200</v>
      </c>
      <c r="H304">
        <f>IF(ISBLANK($B304),"",VLOOKUP($B304,ILData!$A$2:$AJ$96,28))</f>
        <v>69100</v>
      </c>
      <c r="I304">
        <f>IF(ISBLANK($B304),"",VLOOKUP($B304,ILData!$A$2:$AJ$96,29))</f>
        <v>74650</v>
      </c>
      <c r="J304">
        <f>IF(ISBLANK($B304),"",VLOOKUP($B304,ILData!$A$2:$AJ$96,30))</f>
        <v>80200</v>
      </c>
      <c r="K304">
        <f>IF(ISBLANK($B304),"",VLOOKUP($B304,ILData!$A$2:$AJ$96,31))</f>
        <v>85700</v>
      </c>
      <c r="L304">
        <f>IF(ISBLANK($B304),"",VLOOKUP($B304,ILData!$A$2:$AJ$96,32))</f>
        <v>91250</v>
      </c>
    </row>
    <row r="305" spans="1:12" x14ac:dyDescent="0.25">
      <c r="A305" s="98" t="s">
        <v>927</v>
      </c>
      <c r="B305" t="s">
        <v>83</v>
      </c>
      <c r="C305" s="158">
        <f>INDEX('Ability to Pay'!$C$2:$C$441,MATCH(A305,'Ability to Pay'!$A$2:$A$441,0))</f>
        <v>0.1</v>
      </c>
      <c r="D305" s="101">
        <f>INDEX('Unemployment Rates'!$B$2:$B$96,MATCH(B305,'Unemployment Rates'!$A$2:$A$96,0))</f>
        <v>6.0999999999999999E-2</v>
      </c>
      <c r="E305">
        <f>IF(ISBLANK($B305),"",VLOOKUP($B305,ILData!$A$2:$AJ$96,25))</f>
        <v>37400</v>
      </c>
      <c r="F305">
        <f>IF(ISBLANK($B305),"",VLOOKUP($B305,ILData!$A$2:$AJ$96,26))</f>
        <v>42750</v>
      </c>
      <c r="G305">
        <f>IF(ISBLANK($B305),"",VLOOKUP($B305,ILData!$A$2:$AJ$96,27))</f>
        <v>48100</v>
      </c>
      <c r="H305">
        <f>IF(ISBLANK($B305),"",VLOOKUP($B305,ILData!$A$2:$AJ$96,28))</f>
        <v>53400</v>
      </c>
      <c r="I305">
        <f>IF(ISBLANK($B305),"",VLOOKUP($B305,ILData!$A$2:$AJ$96,29))</f>
        <v>57700</v>
      </c>
      <c r="J305">
        <f>IF(ISBLANK($B305),"",VLOOKUP($B305,ILData!$A$2:$AJ$96,30))</f>
        <v>61950</v>
      </c>
      <c r="K305">
        <f>IF(ISBLANK($B305),"",VLOOKUP($B305,ILData!$A$2:$AJ$96,31))</f>
        <v>66250</v>
      </c>
      <c r="L305">
        <f>IF(ISBLANK($B305),"",VLOOKUP($B305,ILData!$A$2:$AJ$96,32))</f>
        <v>70500</v>
      </c>
    </row>
    <row r="306" spans="1:12" x14ac:dyDescent="0.25">
      <c r="A306" s="98" t="s">
        <v>916</v>
      </c>
      <c r="B306" t="s">
        <v>81</v>
      </c>
      <c r="C306" s="158">
        <f>INDEX('Ability to Pay'!$C$2:$C$441,MATCH(A306,'Ability to Pay'!$A$2:$A$441,0))</f>
        <v>0.27</v>
      </c>
      <c r="D306" s="101">
        <f>INDEX('Unemployment Rates'!$B$2:$B$96,MATCH(B306,'Unemployment Rates'!$A$2:$A$96,0))</f>
        <v>0.04</v>
      </c>
      <c r="E306">
        <f>IF(ISBLANK($B306),"",VLOOKUP($B306,ILData!$A$2:$AJ$96,25))</f>
        <v>55900</v>
      </c>
      <c r="F306">
        <f>IF(ISBLANK($B306),"",VLOOKUP($B306,ILData!$A$2:$AJ$96,26))</f>
        <v>63900</v>
      </c>
      <c r="G306">
        <f>IF(ISBLANK($B306),"",VLOOKUP($B306,ILData!$A$2:$AJ$96,27))</f>
        <v>71900</v>
      </c>
      <c r="H306">
        <f>IF(ISBLANK($B306),"",VLOOKUP($B306,ILData!$A$2:$AJ$96,28))</f>
        <v>79850</v>
      </c>
      <c r="I306">
        <f>IF(ISBLANK($B306),"",VLOOKUP($B306,ILData!$A$2:$AJ$96,29))</f>
        <v>86250</v>
      </c>
      <c r="J306">
        <f>IF(ISBLANK($B306),"",VLOOKUP($B306,ILData!$A$2:$AJ$96,30))</f>
        <v>92650</v>
      </c>
      <c r="K306">
        <f>IF(ISBLANK($B306),"",VLOOKUP($B306,ILData!$A$2:$AJ$96,31))</f>
        <v>99050</v>
      </c>
      <c r="L306">
        <f>IF(ISBLANK($B306),"",VLOOKUP($B306,ILData!$A$2:$AJ$96,32))</f>
        <v>105450</v>
      </c>
    </row>
    <row r="307" spans="1:12" x14ac:dyDescent="0.25">
      <c r="A307" s="98" t="s">
        <v>833</v>
      </c>
      <c r="B307" t="s">
        <v>65</v>
      </c>
      <c r="C307" s="158">
        <f>INDEX('Ability to Pay'!$C$2:$C$441,MATCH(A307,'Ability to Pay'!$A$2:$A$441,0))</f>
        <v>0.17</v>
      </c>
      <c r="D307" s="101">
        <f>INDEX('Unemployment Rates'!$B$2:$B$96,MATCH(B307,'Unemployment Rates'!$A$2:$A$96,0))</f>
        <v>5.1999999999999998E-2</v>
      </c>
      <c r="E307">
        <f>IF(ISBLANK($B307),"",VLOOKUP($B307,ILData!$A$2:$AJ$96,25))</f>
        <v>44600</v>
      </c>
      <c r="F307">
        <f>IF(ISBLANK($B307),"",VLOOKUP($B307,ILData!$A$2:$AJ$96,26))</f>
        <v>51000</v>
      </c>
      <c r="G307">
        <f>IF(ISBLANK($B307),"",VLOOKUP($B307,ILData!$A$2:$AJ$96,27))</f>
        <v>57350</v>
      </c>
      <c r="H307">
        <f>IF(ISBLANK($B307),"",VLOOKUP($B307,ILData!$A$2:$AJ$96,28))</f>
        <v>63700</v>
      </c>
      <c r="I307">
        <f>IF(ISBLANK($B307),"",VLOOKUP($B307,ILData!$A$2:$AJ$96,29))</f>
        <v>68800</v>
      </c>
      <c r="J307">
        <f>IF(ISBLANK($B307),"",VLOOKUP($B307,ILData!$A$2:$AJ$96,30))</f>
        <v>73900</v>
      </c>
      <c r="K307">
        <f>IF(ISBLANK($B307),"",VLOOKUP($B307,ILData!$A$2:$AJ$96,31))</f>
        <v>79000</v>
      </c>
      <c r="L307">
        <f>IF(ISBLANK($B307),"",VLOOKUP($B307,ILData!$A$2:$AJ$96,32))</f>
        <v>84100</v>
      </c>
    </row>
    <row r="308" spans="1:12" x14ac:dyDescent="0.25">
      <c r="A308" s="98" t="s">
        <v>886</v>
      </c>
      <c r="B308" t="s">
        <v>74</v>
      </c>
      <c r="C308" s="158">
        <f>INDEX('Ability to Pay'!$C$2:$C$441,MATCH(A308,'Ability to Pay'!$A$2:$A$441,0))</f>
        <v>0.2</v>
      </c>
      <c r="D308" s="101">
        <f>INDEX('Unemployment Rates'!$B$2:$B$96,MATCH(B308,'Unemployment Rates'!$A$2:$A$96,0))</f>
        <v>4.3999999999999997E-2</v>
      </c>
      <c r="E308">
        <f>IF(ISBLANK($B308),"",VLOOKUP($B308,ILData!$A$2:$AJ$96,25))</f>
        <v>37400</v>
      </c>
      <c r="F308">
        <f>IF(ISBLANK($B308),"",VLOOKUP($B308,ILData!$A$2:$AJ$96,26))</f>
        <v>42750</v>
      </c>
      <c r="G308">
        <f>IF(ISBLANK($B308),"",VLOOKUP($B308,ILData!$A$2:$AJ$96,27))</f>
        <v>48100</v>
      </c>
      <c r="H308">
        <f>IF(ISBLANK($B308),"",VLOOKUP($B308,ILData!$A$2:$AJ$96,28))</f>
        <v>53400</v>
      </c>
      <c r="I308">
        <f>IF(ISBLANK($B308),"",VLOOKUP($B308,ILData!$A$2:$AJ$96,29))</f>
        <v>57700</v>
      </c>
      <c r="J308">
        <f>IF(ISBLANK($B308),"",VLOOKUP($B308,ILData!$A$2:$AJ$96,30))</f>
        <v>61950</v>
      </c>
      <c r="K308">
        <f>IF(ISBLANK($B308),"",VLOOKUP($B308,ILData!$A$2:$AJ$96,31))</f>
        <v>66250</v>
      </c>
      <c r="L308">
        <f>IF(ISBLANK($B308),"",VLOOKUP($B308,ILData!$A$2:$AJ$96,32))</f>
        <v>70500</v>
      </c>
    </row>
    <row r="309" spans="1:12" x14ac:dyDescent="0.25">
      <c r="A309" s="98" t="s">
        <v>730</v>
      </c>
      <c r="B309" t="s">
        <v>38</v>
      </c>
      <c r="C309" s="158">
        <f>INDEX('Ability to Pay'!$C$2:$C$441,MATCH(A309,'Ability to Pay'!$A$2:$A$441,0))</f>
        <v>0.15</v>
      </c>
      <c r="D309" s="101">
        <f>INDEX('Unemployment Rates'!$B$2:$B$96,MATCH(B309,'Unemployment Rates'!$A$2:$A$96,0))</f>
        <v>6.6000000000000003E-2</v>
      </c>
      <c r="E309">
        <f>IF(ISBLANK($B309),"",VLOOKUP($B309,ILData!$A$2:$AJ$96,25))</f>
        <v>37400</v>
      </c>
      <c r="F309">
        <f>IF(ISBLANK($B309),"",VLOOKUP($B309,ILData!$A$2:$AJ$96,26))</f>
        <v>42750</v>
      </c>
      <c r="G309">
        <f>IF(ISBLANK($B309),"",VLOOKUP($B309,ILData!$A$2:$AJ$96,27))</f>
        <v>48100</v>
      </c>
      <c r="H309">
        <f>IF(ISBLANK($B309),"",VLOOKUP($B309,ILData!$A$2:$AJ$96,28))</f>
        <v>53400</v>
      </c>
      <c r="I309">
        <f>IF(ISBLANK($B309),"",VLOOKUP($B309,ILData!$A$2:$AJ$96,29))</f>
        <v>57700</v>
      </c>
      <c r="J309">
        <f>IF(ISBLANK($B309),"",VLOOKUP($B309,ILData!$A$2:$AJ$96,30))</f>
        <v>61950</v>
      </c>
      <c r="K309">
        <f>IF(ISBLANK($B309),"",VLOOKUP($B309,ILData!$A$2:$AJ$96,31))</f>
        <v>66250</v>
      </c>
      <c r="L309">
        <f>IF(ISBLANK($B309),"",VLOOKUP($B309,ILData!$A$2:$AJ$96,32))</f>
        <v>70500</v>
      </c>
    </row>
    <row r="310" spans="1:12" x14ac:dyDescent="0.25">
      <c r="A310" s="98" t="s">
        <v>777</v>
      </c>
      <c r="B310" t="s">
        <v>47</v>
      </c>
      <c r="C310" s="158">
        <f>INDEX('Ability to Pay'!$C$2:$C$441,MATCH(A310,'Ability to Pay'!$A$2:$A$441,0))</f>
        <v>0.15</v>
      </c>
      <c r="D310" s="101">
        <f>INDEX('Unemployment Rates'!$B$2:$B$96,MATCH(B310,'Unemployment Rates'!$A$2:$A$96,0))</f>
        <v>0.05</v>
      </c>
      <c r="E310">
        <f>IF(ISBLANK($B310),"",VLOOKUP($B310,ILData!$A$2:$AJ$96,25))</f>
        <v>37400</v>
      </c>
      <c r="F310">
        <f>IF(ISBLANK($B310),"",VLOOKUP($B310,ILData!$A$2:$AJ$96,26))</f>
        <v>42750</v>
      </c>
      <c r="G310">
        <f>IF(ISBLANK($B310),"",VLOOKUP($B310,ILData!$A$2:$AJ$96,27))</f>
        <v>48100</v>
      </c>
      <c r="H310">
        <f>IF(ISBLANK($B310),"",VLOOKUP($B310,ILData!$A$2:$AJ$96,28))</f>
        <v>53400</v>
      </c>
      <c r="I310">
        <f>IF(ISBLANK($B310),"",VLOOKUP($B310,ILData!$A$2:$AJ$96,29))</f>
        <v>57700</v>
      </c>
      <c r="J310">
        <f>IF(ISBLANK($B310),"",VLOOKUP($B310,ILData!$A$2:$AJ$96,30))</f>
        <v>61950</v>
      </c>
      <c r="K310">
        <f>IF(ISBLANK($B310),"",VLOOKUP($B310,ILData!$A$2:$AJ$96,31))</f>
        <v>66250</v>
      </c>
      <c r="L310">
        <f>IF(ISBLANK($B310),"",VLOOKUP($B310,ILData!$A$2:$AJ$96,32))</f>
        <v>70500</v>
      </c>
    </row>
    <row r="311" spans="1:12" x14ac:dyDescent="0.25">
      <c r="A311" s="98" t="s">
        <v>772</v>
      </c>
      <c r="B311" t="s">
        <v>46</v>
      </c>
      <c r="C311" s="158">
        <f>INDEX('Ability to Pay'!$C$2:$C$441,MATCH(A311,'Ability to Pay'!$A$2:$A$441,0))</f>
        <v>0.27</v>
      </c>
      <c r="D311" s="101">
        <f>INDEX('Unemployment Rates'!$B$2:$B$96,MATCH(B311,'Unemployment Rates'!$A$2:$A$96,0))</f>
        <v>5.2999999999999999E-2</v>
      </c>
      <c r="E311">
        <f>IF(ISBLANK($B311),"",VLOOKUP($B311,ILData!$A$2:$AJ$96,25))</f>
        <v>37450</v>
      </c>
      <c r="F311">
        <f>IF(ISBLANK($B311),"",VLOOKUP($B311,ILData!$A$2:$AJ$96,26))</f>
        <v>42800</v>
      </c>
      <c r="G311">
        <f>IF(ISBLANK($B311),"",VLOOKUP($B311,ILData!$A$2:$AJ$96,27))</f>
        <v>48150</v>
      </c>
      <c r="H311">
        <f>IF(ISBLANK($B311),"",VLOOKUP($B311,ILData!$A$2:$AJ$96,28))</f>
        <v>53500</v>
      </c>
      <c r="I311">
        <f>IF(ISBLANK($B311),"",VLOOKUP($B311,ILData!$A$2:$AJ$96,29))</f>
        <v>57800</v>
      </c>
      <c r="J311">
        <f>IF(ISBLANK($B311),"",VLOOKUP($B311,ILData!$A$2:$AJ$96,30))</f>
        <v>62100</v>
      </c>
      <c r="K311">
        <f>IF(ISBLANK($B311),"",VLOOKUP($B311,ILData!$A$2:$AJ$96,31))</f>
        <v>66350</v>
      </c>
      <c r="L311">
        <f>IF(ISBLANK($B311),"",VLOOKUP($B311,ILData!$A$2:$AJ$96,32))</f>
        <v>70650</v>
      </c>
    </row>
    <row r="312" spans="1:12" x14ac:dyDescent="0.25">
      <c r="A312" s="98" t="s">
        <v>638</v>
      </c>
      <c r="B312" t="s">
        <v>22</v>
      </c>
      <c r="C312" s="158">
        <f>INDEX('Ability to Pay'!$C$2:$C$441,MATCH(A312,'Ability to Pay'!$A$2:$A$441,0))</f>
        <v>0.2</v>
      </c>
      <c r="D312" s="101">
        <f>INDEX('Unemployment Rates'!$B$2:$B$96,MATCH(B312,'Unemployment Rates'!$A$2:$A$96,0))</f>
        <v>7.0000000000000007E-2</v>
      </c>
      <c r="E312">
        <f>IF(ISBLANK($B312),"",VLOOKUP($B312,ILData!$A$2:$AJ$96,25))</f>
        <v>37400</v>
      </c>
      <c r="F312">
        <f>IF(ISBLANK($B312),"",VLOOKUP($B312,ILData!$A$2:$AJ$96,26))</f>
        <v>42750</v>
      </c>
      <c r="G312">
        <f>IF(ISBLANK($B312),"",VLOOKUP($B312,ILData!$A$2:$AJ$96,27))</f>
        <v>48100</v>
      </c>
      <c r="H312">
        <f>IF(ISBLANK($B312),"",VLOOKUP($B312,ILData!$A$2:$AJ$96,28))</f>
        <v>53400</v>
      </c>
      <c r="I312">
        <f>IF(ISBLANK($B312),"",VLOOKUP($B312,ILData!$A$2:$AJ$96,29))</f>
        <v>57700</v>
      </c>
      <c r="J312">
        <f>IF(ISBLANK($B312),"",VLOOKUP($B312,ILData!$A$2:$AJ$96,30))</f>
        <v>61950</v>
      </c>
      <c r="K312">
        <f>IF(ISBLANK($B312),"",VLOOKUP($B312,ILData!$A$2:$AJ$96,31))</f>
        <v>66250</v>
      </c>
      <c r="L312">
        <f>IF(ISBLANK($B312),"",VLOOKUP($B312,ILData!$A$2:$AJ$96,32))</f>
        <v>70500</v>
      </c>
    </row>
    <row r="313" spans="1:12" x14ac:dyDescent="0.25">
      <c r="A313" s="98" t="s">
        <v>661</v>
      </c>
      <c r="B313" t="s">
        <v>27</v>
      </c>
      <c r="C313" s="158">
        <f>INDEX('Ability to Pay'!$C$2:$C$441,MATCH(A313,'Ability to Pay'!$A$2:$A$441,0))</f>
        <v>0.11</v>
      </c>
      <c r="D313" s="101">
        <f>INDEX('Unemployment Rates'!$B$2:$B$96,MATCH(B313,'Unemployment Rates'!$A$2:$A$96,0))</f>
        <v>6.3E-2</v>
      </c>
      <c r="E313">
        <f>IF(ISBLANK($B313),"",VLOOKUP($B313,ILData!$A$2:$AJ$96,25))</f>
        <v>37400</v>
      </c>
      <c r="F313">
        <f>IF(ISBLANK($B313),"",VLOOKUP($B313,ILData!$A$2:$AJ$96,26))</f>
        <v>42750</v>
      </c>
      <c r="G313">
        <f>IF(ISBLANK($B313),"",VLOOKUP($B313,ILData!$A$2:$AJ$96,27))</f>
        <v>48100</v>
      </c>
      <c r="H313">
        <f>IF(ISBLANK($B313),"",VLOOKUP($B313,ILData!$A$2:$AJ$96,28))</f>
        <v>53400</v>
      </c>
      <c r="I313">
        <f>IF(ISBLANK($B313),"",VLOOKUP($B313,ILData!$A$2:$AJ$96,29))</f>
        <v>57700</v>
      </c>
      <c r="J313">
        <f>IF(ISBLANK($B313),"",VLOOKUP($B313,ILData!$A$2:$AJ$96,30))</f>
        <v>61950</v>
      </c>
      <c r="K313">
        <f>IF(ISBLANK($B313),"",VLOOKUP($B313,ILData!$A$2:$AJ$96,31))</f>
        <v>66250</v>
      </c>
      <c r="L313">
        <f>IF(ISBLANK($B313),"",VLOOKUP($B313,ILData!$A$2:$AJ$96,32))</f>
        <v>70500</v>
      </c>
    </row>
    <row r="314" spans="1:12" x14ac:dyDescent="0.25">
      <c r="A314" s="98" t="s">
        <v>624</v>
      </c>
      <c r="B314" t="s">
        <v>18</v>
      </c>
      <c r="C314" s="158">
        <f>INDEX('Ability to Pay'!$C$2:$C$441,MATCH(A314,'Ability to Pay'!$A$2:$A$441,0))</f>
        <v>0.28999999999999998</v>
      </c>
      <c r="D314" s="101">
        <f>INDEX('Unemployment Rates'!$B$2:$B$96,MATCH(B314,'Unemployment Rates'!$A$2:$A$96,0))</f>
        <v>3.7999999999999999E-2</v>
      </c>
      <c r="E314">
        <f>IF(ISBLANK($B314),"",VLOOKUP($B314,ILData!$A$2:$AJ$96,25))</f>
        <v>55900</v>
      </c>
      <c r="F314">
        <f>IF(ISBLANK($B314),"",VLOOKUP($B314,ILData!$A$2:$AJ$96,26))</f>
        <v>63900</v>
      </c>
      <c r="G314">
        <f>IF(ISBLANK($B314),"",VLOOKUP($B314,ILData!$A$2:$AJ$96,27))</f>
        <v>71900</v>
      </c>
      <c r="H314">
        <f>IF(ISBLANK($B314),"",VLOOKUP($B314,ILData!$A$2:$AJ$96,28))</f>
        <v>79850</v>
      </c>
      <c r="I314">
        <f>IF(ISBLANK($B314),"",VLOOKUP($B314,ILData!$A$2:$AJ$96,29))</f>
        <v>86250</v>
      </c>
      <c r="J314">
        <f>IF(ISBLANK($B314),"",VLOOKUP($B314,ILData!$A$2:$AJ$96,30))</f>
        <v>92650</v>
      </c>
      <c r="K314">
        <f>IF(ISBLANK($B314),"",VLOOKUP($B314,ILData!$A$2:$AJ$96,31))</f>
        <v>99050</v>
      </c>
      <c r="L314">
        <f>IF(ISBLANK($B314),"",VLOOKUP($B314,ILData!$A$2:$AJ$96,32))</f>
        <v>105450</v>
      </c>
    </row>
    <row r="315" spans="1:12" x14ac:dyDescent="0.25">
      <c r="A315" s="98" t="s">
        <v>888</v>
      </c>
      <c r="B315" t="s">
        <v>75</v>
      </c>
      <c r="C315" s="158">
        <f>INDEX('Ability to Pay'!$C$2:$C$441,MATCH(A315,'Ability to Pay'!$A$2:$A$441,0))</f>
        <v>0.18</v>
      </c>
      <c r="D315" s="101">
        <f>INDEX('Unemployment Rates'!$B$2:$B$96,MATCH(B315,'Unemployment Rates'!$A$2:$A$96,0))</f>
        <v>7.3999999999999996E-2</v>
      </c>
      <c r="E315">
        <f>IF(ISBLANK($B315),"",VLOOKUP($B315,ILData!$A$2:$AJ$96,25))</f>
        <v>37400</v>
      </c>
      <c r="F315">
        <f>IF(ISBLANK($B315),"",VLOOKUP($B315,ILData!$A$2:$AJ$96,26))</f>
        <v>42750</v>
      </c>
      <c r="G315">
        <f>IF(ISBLANK($B315),"",VLOOKUP($B315,ILData!$A$2:$AJ$96,27))</f>
        <v>48100</v>
      </c>
      <c r="H315">
        <f>IF(ISBLANK($B315),"",VLOOKUP($B315,ILData!$A$2:$AJ$96,28))</f>
        <v>53400</v>
      </c>
      <c r="I315">
        <f>IF(ISBLANK($B315),"",VLOOKUP($B315,ILData!$A$2:$AJ$96,29))</f>
        <v>57700</v>
      </c>
      <c r="J315">
        <f>IF(ISBLANK($B315),"",VLOOKUP($B315,ILData!$A$2:$AJ$96,30))</f>
        <v>61950</v>
      </c>
      <c r="K315">
        <f>IF(ISBLANK($B315),"",VLOOKUP($B315,ILData!$A$2:$AJ$96,31))</f>
        <v>66250</v>
      </c>
      <c r="L315">
        <f>IF(ISBLANK($B315),"",VLOOKUP($B315,ILData!$A$2:$AJ$96,32))</f>
        <v>70500</v>
      </c>
    </row>
    <row r="316" spans="1:12" x14ac:dyDescent="0.25">
      <c r="A316" s="98" t="s">
        <v>817</v>
      </c>
      <c r="B316" t="s">
        <v>59</v>
      </c>
      <c r="C316" s="158">
        <f>INDEX('Ability to Pay'!$C$2:$C$441,MATCH(A316,'Ability to Pay'!$A$2:$A$441,0))</f>
        <v>0.2</v>
      </c>
      <c r="D316" s="101">
        <f>INDEX('Unemployment Rates'!$B$2:$B$96,MATCH(B316,'Unemployment Rates'!$A$2:$A$96,0))</f>
        <v>5.1999999999999998E-2</v>
      </c>
      <c r="E316">
        <f>IF(ISBLANK($B316),"",VLOOKUP($B316,ILData!$A$2:$AJ$96,25))</f>
        <v>38150</v>
      </c>
      <c r="F316">
        <f>IF(ISBLANK($B316),"",VLOOKUP($B316,ILData!$A$2:$AJ$96,26))</f>
        <v>43600</v>
      </c>
      <c r="G316">
        <f>IF(ISBLANK($B316),"",VLOOKUP($B316,ILData!$A$2:$AJ$96,27))</f>
        <v>49050</v>
      </c>
      <c r="H316">
        <f>IF(ISBLANK($B316),"",VLOOKUP($B316,ILData!$A$2:$AJ$96,28))</f>
        <v>54450</v>
      </c>
      <c r="I316">
        <f>IF(ISBLANK($B316),"",VLOOKUP($B316,ILData!$A$2:$AJ$96,29))</f>
        <v>58850</v>
      </c>
      <c r="J316">
        <f>IF(ISBLANK($B316),"",VLOOKUP($B316,ILData!$A$2:$AJ$96,30))</f>
        <v>63200</v>
      </c>
      <c r="K316">
        <f>IF(ISBLANK($B316),"",VLOOKUP($B316,ILData!$A$2:$AJ$96,31))</f>
        <v>67550</v>
      </c>
      <c r="L316">
        <f>IF(ISBLANK($B316),"",VLOOKUP($B316,ILData!$A$2:$AJ$96,32))</f>
        <v>71900</v>
      </c>
    </row>
    <row r="317" spans="1:12" x14ac:dyDescent="0.25">
      <c r="A317" s="98" t="s">
        <v>821</v>
      </c>
      <c r="B317" t="s">
        <v>60</v>
      </c>
      <c r="C317" s="158">
        <f>INDEX('Ability to Pay'!$C$2:$C$441,MATCH(A317,'Ability to Pay'!$A$2:$A$441,0))</f>
        <v>0.28999999999999998</v>
      </c>
      <c r="D317" s="101">
        <f>INDEX('Unemployment Rates'!$B$2:$B$96,MATCH(B317,'Unemployment Rates'!$A$2:$A$96,0))</f>
        <v>4.2999999999999997E-2</v>
      </c>
      <c r="E317">
        <f>IF(ISBLANK($B317),"",VLOOKUP($B317,ILData!$A$2:$AJ$96,25))</f>
        <v>48400</v>
      </c>
      <c r="F317">
        <f>IF(ISBLANK($B317),"",VLOOKUP($B317,ILData!$A$2:$AJ$96,26))</f>
        <v>55300</v>
      </c>
      <c r="G317">
        <f>IF(ISBLANK($B317),"",VLOOKUP($B317,ILData!$A$2:$AJ$96,27))</f>
        <v>62200</v>
      </c>
      <c r="H317">
        <f>IF(ISBLANK($B317),"",VLOOKUP($B317,ILData!$A$2:$AJ$96,28))</f>
        <v>69100</v>
      </c>
      <c r="I317">
        <f>IF(ISBLANK($B317),"",VLOOKUP($B317,ILData!$A$2:$AJ$96,29))</f>
        <v>74650</v>
      </c>
      <c r="J317">
        <f>IF(ISBLANK($B317),"",VLOOKUP($B317,ILData!$A$2:$AJ$96,30))</f>
        <v>80200</v>
      </c>
      <c r="K317">
        <f>IF(ISBLANK($B317),"",VLOOKUP($B317,ILData!$A$2:$AJ$96,31))</f>
        <v>85700</v>
      </c>
      <c r="L317">
        <f>IF(ISBLANK($B317),"",VLOOKUP($B317,ILData!$A$2:$AJ$96,32))</f>
        <v>91250</v>
      </c>
    </row>
    <row r="318" spans="1:12" x14ac:dyDescent="0.25">
      <c r="A318" s="98" t="s">
        <v>891</v>
      </c>
      <c r="B318" t="s">
        <v>76</v>
      </c>
      <c r="C318" s="158">
        <f>INDEX('Ability to Pay'!$C$2:$C$441,MATCH(A318,'Ability to Pay'!$A$2:$A$441,0))</f>
        <v>0.14000000000000001</v>
      </c>
      <c r="D318" s="101">
        <f>INDEX('Unemployment Rates'!$B$2:$B$96,MATCH(B318,'Unemployment Rates'!$A$2:$A$96,0))</f>
        <v>4.4999999999999998E-2</v>
      </c>
      <c r="E318">
        <f>IF(ISBLANK($B318),"",VLOOKUP($B318,ILData!$A$2:$AJ$96,25))</f>
        <v>37400</v>
      </c>
      <c r="F318">
        <f>IF(ISBLANK($B318),"",VLOOKUP($B318,ILData!$A$2:$AJ$96,26))</f>
        <v>42750</v>
      </c>
      <c r="G318">
        <f>IF(ISBLANK($B318),"",VLOOKUP($B318,ILData!$A$2:$AJ$96,27))</f>
        <v>48100</v>
      </c>
      <c r="H318">
        <f>IF(ISBLANK($B318),"",VLOOKUP($B318,ILData!$A$2:$AJ$96,28))</f>
        <v>53400</v>
      </c>
      <c r="I318">
        <f>IF(ISBLANK($B318),"",VLOOKUP($B318,ILData!$A$2:$AJ$96,29))</f>
        <v>57700</v>
      </c>
      <c r="J318">
        <f>IF(ISBLANK($B318),"",VLOOKUP($B318,ILData!$A$2:$AJ$96,30))</f>
        <v>61950</v>
      </c>
      <c r="K318">
        <f>IF(ISBLANK($B318),"",VLOOKUP($B318,ILData!$A$2:$AJ$96,31))</f>
        <v>66250</v>
      </c>
      <c r="L318">
        <f>IF(ISBLANK($B318),"",VLOOKUP($B318,ILData!$A$2:$AJ$96,32))</f>
        <v>70500</v>
      </c>
    </row>
    <row r="319" spans="1:12" x14ac:dyDescent="0.25">
      <c r="A319" s="98" t="s">
        <v>933</v>
      </c>
      <c r="B319" t="s">
        <v>85</v>
      </c>
      <c r="C319" s="158">
        <f>INDEX('Ability to Pay'!$C$2:$C$441,MATCH(A319,'Ability to Pay'!$A$2:$A$441,0))</f>
        <v>0.22</v>
      </c>
      <c r="D319" s="101">
        <f>INDEX('Unemployment Rates'!$B$2:$B$96,MATCH(B319,'Unemployment Rates'!$A$2:$A$96,0))</f>
        <v>5.6000000000000001E-2</v>
      </c>
      <c r="E319">
        <f>IF(ISBLANK($B319),"",VLOOKUP($B319,ILData!$A$2:$AJ$96,25))</f>
        <v>37400</v>
      </c>
      <c r="F319">
        <f>IF(ISBLANK($B319),"",VLOOKUP($B319,ILData!$A$2:$AJ$96,26))</f>
        <v>42750</v>
      </c>
      <c r="G319">
        <f>IF(ISBLANK($B319),"",VLOOKUP($B319,ILData!$A$2:$AJ$96,27))</f>
        <v>48100</v>
      </c>
      <c r="H319">
        <f>IF(ISBLANK($B319),"",VLOOKUP($B319,ILData!$A$2:$AJ$96,28))</f>
        <v>53400</v>
      </c>
      <c r="I319">
        <f>IF(ISBLANK($B319),"",VLOOKUP($B319,ILData!$A$2:$AJ$96,29))</f>
        <v>57700</v>
      </c>
      <c r="J319">
        <f>IF(ISBLANK($B319),"",VLOOKUP($B319,ILData!$A$2:$AJ$96,30))</f>
        <v>61950</v>
      </c>
      <c r="K319">
        <f>IF(ISBLANK($B319),"",VLOOKUP($B319,ILData!$A$2:$AJ$96,31))</f>
        <v>66250</v>
      </c>
      <c r="L319">
        <f>IF(ISBLANK($B319),"",VLOOKUP($B319,ILData!$A$2:$AJ$96,32))</f>
        <v>70500</v>
      </c>
    </row>
    <row r="320" spans="1:12" x14ac:dyDescent="0.25">
      <c r="A320" s="98" t="s">
        <v>590</v>
      </c>
      <c r="B320" t="s">
        <v>11</v>
      </c>
      <c r="C320" s="158">
        <f>INDEX('Ability to Pay'!$C$2:$C$441,MATCH(A320,'Ability to Pay'!$A$2:$A$441,0))</f>
        <v>0.1</v>
      </c>
      <c r="D320" s="101">
        <f>INDEX('Unemployment Rates'!$B$2:$B$96,MATCH(B320,'Unemployment Rates'!$A$2:$A$96,0))</f>
        <v>6.3E-2</v>
      </c>
      <c r="E320">
        <f>IF(ISBLANK($B320),"",VLOOKUP($B320,ILData!$A$2:$AJ$96,25))</f>
        <v>37400</v>
      </c>
      <c r="F320">
        <f>IF(ISBLANK($B320),"",VLOOKUP($B320,ILData!$A$2:$AJ$96,26))</f>
        <v>42750</v>
      </c>
      <c r="G320">
        <f>IF(ISBLANK($B320),"",VLOOKUP($B320,ILData!$A$2:$AJ$96,27))</f>
        <v>48100</v>
      </c>
      <c r="H320">
        <f>IF(ISBLANK($B320),"",VLOOKUP($B320,ILData!$A$2:$AJ$96,28))</f>
        <v>53400</v>
      </c>
      <c r="I320">
        <f>IF(ISBLANK($B320),"",VLOOKUP($B320,ILData!$A$2:$AJ$96,29))</f>
        <v>57700</v>
      </c>
      <c r="J320">
        <f>IF(ISBLANK($B320),"",VLOOKUP($B320,ILData!$A$2:$AJ$96,30))</f>
        <v>61950</v>
      </c>
      <c r="K320">
        <f>IF(ISBLANK($B320),"",VLOOKUP($B320,ILData!$A$2:$AJ$96,31))</f>
        <v>66250</v>
      </c>
      <c r="L320">
        <f>IF(ISBLANK($B320),"",VLOOKUP($B320,ILData!$A$2:$AJ$96,32))</f>
        <v>70500</v>
      </c>
    </row>
    <row r="321" spans="1:12" x14ac:dyDescent="0.25">
      <c r="A321" s="98" t="s">
        <v>685</v>
      </c>
      <c r="B321" t="s">
        <v>31</v>
      </c>
      <c r="C321" s="158">
        <f>INDEX('Ability to Pay'!$C$2:$C$441,MATCH(A321,'Ability to Pay'!$A$2:$A$441,0))</f>
        <v>0.28999999999999998</v>
      </c>
      <c r="D321" s="101">
        <f>INDEX('Unemployment Rates'!$B$2:$B$96,MATCH(B321,'Unemployment Rates'!$A$2:$A$96,0))</f>
        <v>4.5999999999999999E-2</v>
      </c>
      <c r="E321">
        <f>IF(ISBLANK($B321),"",VLOOKUP($B321,ILData!$A$2:$AJ$96,25))</f>
        <v>45400</v>
      </c>
      <c r="F321">
        <f>IF(ISBLANK($B321),"",VLOOKUP($B321,ILData!$A$2:$AJ$96,26))</f>
        <v>51850</v>
      </c>
      <c r="G321">
        <f>IF(ISBLANK($B321),"",VLOOKUP($B321,ILData!$A$2:$AJ$96,27))</f>
        <v>58350</v>
      </c>
      <c r="H321">
        <f>IF(ISBLANK($B321),"",VLOOKUP($B321,ILData!$A$2:$AJ$96,28))</f>
        <v>64800</v>
      </c>
      <c r="I321">
        <f>IF(ISBLANK($B321),"",VLOOKUP($B321,ILData!$A$2:$AJ$96,29))</f>
        <v>70000</v>
      </c>
      <c r="J321">
        <f>IF(ISBLANK($B321),"",VLOOKUP($B321,ILData!$A$2:$AJ$96,30))</f>
        <v>75200</v>
      </c>
      <c r="K321">
        <f>IF(ISBLANK($B321),"",VLOOKUP($B321,ILData!$A$2:$AJ$96,31))</f>
        <v>80400</v>
      </c>
      <c r="L321">
        <f>IF(ISBLANK($B321),"",VLOOKUP($B321,ILData!$A$2:$AJ$96,32))</f>
        <v>85550</v>
      </c>
    </row>
    <row r="322" spans="1:12" x14ac:dyDescent="0.25">
      <c r="A322" s="98" t="s">
        <v>934</v>
      </c>
      <c r="B322" t="s">
        <v>85</v>
      </c>
      <c r="C322" s="158">
        <f>INDEX('Ability to Pay'!$C$2:$C$441,MATCH(A322,'Ability to Pay'!$A$2:$A$441,0))</f>
        <v>0.25</v>
      </c>
      <c r="D322" s="101">
        <f>INDEX('Unemployment Rates'!$B$2:$B$96,MATCH(B322,'Unemployment Rates'!$A$2:$A$96,0))</f>
        <v>5.6000000000000001E-2</v>
      </c>
      <c r="E322">
        <f>IF(ISBLANK($B322),"",VLOOKUP($B322,ILData!$A$2:$AJ$96,25))</f>
        <v>37400</v>
      </c>
      <c r="F322">
        <f>IF(ISBLANK($B322),"",VLOOKUP($B322,ILData!$A$2:$AJ$96,26))</f>
        <v>42750</v>
      </c>
      <c r="G322">
        <f>IF(ISBLANK($B322),"",VLOOKUP($B322,ILData!$A$2:$AJ$96,27))</f>
        <v>48100</v>
      </c>
      <c r="H322">
        <f>IF(ISBLANK($B322),"",VLOOKUP($B322,ILData!$A$2:$AJ$96,28))</f>
        <v>53400</v>
      </c>
      <c r="I322">
        <f>IF(ISBLANK($B322),"",VLOOKUP($B322,ILData!$A$2:$AJ$96,29))</f>
        <v>57700</v>
      </c>
      <c r="J322">
        <f>IF(ISBLANK($B322),"",VLOOKUP($B322,ILData!$A$2:$AJ$96,30))</f>
        <v>61950</v>
      </c>
      <c r="K322">
        <f>IF(ISBLANK($B322),"",VLOOKUP($B322,ILData!$A$2:$AJ$96,31))</f>
        <v>66250</v>
      </c>
      <c r="L322">
        <f>IF(ISBLANK($B322),"",VLOOKUP($B322,ILData!$A$2:$AJ$96,32))</f>
        <v>70500</v>
      </c>
    </row>
    <row r="323" spans="1:12" x14ac:dyDescent="0.25">
      <c r="A323" s="98" t="s">
        <v>979</v>
      </c>
      <c r="B323" t="s">
        <v>94</v>
      </c>
      <c r="C323" s="158">
        <f>INDEX('Ability to Pay'!$C$2:$C$441,MATCH(A323,'Ability to Pay'!$A$2:$A$441,0))</f>
        <v>0.22</v>
      </c>
      <c r="D323" s="101">
        <f>INDEX('Unemployment Rates'!$B$2:$B$96,MATCH(B323,'Unemployment Rates'!$A$2:$A$96,0))</f>
        <v>4.8000000000000001E-2</v>
      </c>
      <c r="E323">
        <f>IF(ISBLANK($B323),"",VLOOKUP($B323,ILData!$A$2:$AJ$96,25))</f>
        <v>48400</v>
      </c>
      <c r="F323">
        <f>IF(ISBLANK($B323),"",VLOOKUP($B323,ILData!$A$2:$AJ$96,26))</f>
        <v>55300</v>
      </c>
      <c r="G323">
        <f>IF(ISBLANK($B323),"",VLOOKUP($B323,ILData!$A$2:$AJ$96,27))</f>
        <v>62200</v>
      </c>
      <c r="H323">
        <f>IF(ISBLANK($B323),"",VLOOKUP($B323,ILData!$A$2:$AJ$96,28))</f>
        <v>69100</v>
      </c>
      <c r="I323">
        <f>IF(ISBLANK($B323),"",VLOOKUP($B323,ILData!$A$2:$AJ$96,29))</f>
        <v>74650</v>
      </c>
      <c r="J323">
        <f>IF(ISBLANK($B323),"",VLOOKUP($B323,ILData!$A$2:$AJ$96,30))</f>
        <v>80200</v>
      </c>
      <c r="K323">
        <f>IF(ISBLANK($B323),"",VLOOKUP($B323,ILData!$A$2:$AJ$96,31))</f>
        <v>85700</v>
      </c>
      <c r="L323">
        <f>IF(ISBLANK($B323),"",VLOOKUP($B323,ILData!$A$2:$AJ$96,32))</f>
        <v>91250</v>
      </c>
    </row>
    <row r="324" spans="1:12" x14ac:dyDescent="0.25">
      <c r="A324" s="98" t="s">
        <v>651</v>
      </c>
      <c r="B324" t="s">
        <v>25</v>
      </c>
      <c r="C324" s="158">
        <f>INDEX('Ability to Pay'!$C$2:$C$441,MATCH(A324,'Ability to Pay'!$A$2:$A$441,0))</f>
        <v>0.14000000000000001</v>
      </c>
      <c r="D324" s="101">
        <f>INDEX('Unemployment Rates'!$B$2:$B$96,MATCH(B324,'Unemployment Rates'!$A$2:$A$96,0))</f>
        <v>5.5E-2</v>
      </c>
      <c r="E324">
        <f>IF(ISBLANK($B324),"",VLOOKUP($B324,ILData!$A$2:$AJ$96,25))</f>
        <v>37400</v>
      </c>
      <c r="F324">
        <f>IF(ISBLANK($B324),"",VLOOKUP($B324,ILData!$A$2:$AJ$96,26))</f>
        <v>42750</v>
      </c>
      <c r="G324">
        <f>IF(ISBLANK($B324),"",VLOOKUP($B324,ILData!$A$2:$AJ$96,27))</f>
        <v>48100</v>
      </c>
      <c r="H324">
        <f>IF(ISBLANK($B324),"",VLOOKUP($B324,ILData!$A$2:$AJ$96,28))</f>
        <v>53400</v>
      </c>
      <c r="I324">
        <f>IF(ISBLANK($B324),"",VLOOKUP($B324,ILData!$A$2:$AJ$96,29))</f>
        <v>57700</v>
      </c>
      <c r="J324">
        <f>IF(ISBLANK($B324),"",VLOOKUP($B324,ILData!$A$2:$AJ$96,30))</f>
        <v>61950</v>
      </c>
      <c r="K324">
        <f>IF(ISBLANK($B324),"",VLOOKUP($B324,ILData!$A$2:$AJ$96,31))</f>
        <v>66250</v>
      </c>
      <c r="L324">
        <f>IF(ISBLANK($B324),"",VLOOKUP($B324,ILData!$A$2:$AJ$96,32))</f>
        <v>70500</v>
      </c>
    </row>
    <row r="325" spans="1:12" x14ac:dyDescent="0.25">
      <c r="A325" s="98" t="s">
        <v>625</v>
      </c>
      <c r="B325" t="s">
        <v>18</v>
      </c>
      <c r="C325" s="158">
        <f>INDEX('Ability to Pay'!$C$2:$C$441,MATCH(A325,'Ability to Pay'!$A$2:$A$441,0))</f>
        <v>0.28999999999999998</v>
      </c>
      <c r="D325" s="101">
        <f>INDEX('Unemployment Rates'!$B$2:$B$96,MATCH(B325,'Unemployment Rates'!$A$2:$A$96,0))</f>
        <v>3.7999999999999999E-2</v>
      </c>
      <c r="E325">
        <f>IF(ISBLANK($B325),"",VLOOKUP($B325,ILData!$A$2:$AJ$96,25))</f>
        <v>55900</v>
      </c>
      <c r="F325">
        <f>IF(ISBLANK($B325),"",VLOOKUP($B325,ILData!$A$2:$AJ$96,26))</f>
        <v>63900</v>
      </c>
      <c r="G325">
        <f>IF(ISBLANK($B325),"",VLOOKUP($B325,ILData!$A$2:$AJ$96,27))</f>
        <v>71900</v>
      </c>
      <c r="H325">
        <f>IF(ISBLANK($B325),"",VLOOKUP($B325,ILData!$A$2:$AJ$96,28))</f>
        <v>79850</v>
      </c>
      <c r="I325">
        <f>IF(ISBLANK($B325),"",VLOOKUP($B325,ILData!$A$2:$AJ$96,29))</f>
        <v>86250</v>
      </c>
      <c r="J325">
        <f>IF(ISBLANK($B325),"",VLOOKUP($B325,ILData!$A$2:$AJ$96,30))</f>
        <v>92650</v>
      </c>
      <c r="K325">
        <f>IF(ISBLANK($B325),"",VLOOKUP($B325,ILData!$A$2:$AJ$96,31))</f>
        <v>99050</v>
      </c>
      <c r="L325">
        <f>IF(ISBLANK($B325),"",VLOOKUP($B325,ILData!$A$2:$AJ$96,32))</f>
        <v>105450</v>
      </c>
    </row>
    <row r="326" spans="1:12" x14ac:dyDescent="0.25">
      <c r="A326" s="98" t="s">
        <v>893</v>
      </c>
      <c r="B326" t="s">
        <v>77</v>
      </c>
      <c r="C326" s="158">
        <f>INDEX('Ability to Pay'!$C$2:$C$441,MATCH(A326,'Ability to Pay'!$A$2:$A$441,0))</f>
        <v>0.21</v>
      </c>
      <c r="D326" s="101">
        <f>INDEX('Unemployment Rates'!$B$2:$B$96,MATCH(B326,'Unemployment Rates'!$A$2:$A$96,0))</f>
        <v>4.9000000000000002E-2</v>
      </c>
      <c r="E326">
        <f>IF(ISBLANK($B326),"",VLOOKUP($B326,ILData!$A$2:$AJ$96,25))</f>
        <v>38750</v>
      </c>
      <c r="F326">
        <f>IF(ISBLANK($B326),"",VLOOKUP($B326,ILData!$A$2:$AJ$96,26))</f>
        <v>44250</v>
      </c>
      <c r="G326">
        <f>IF(ISBLANK($B326),"",VLOOKUP($B326,ILData!$A$2:$AJ$96,27))</f>
        <v>49800</v>
      </c>
      <c r="H326">
        <f>IF(ISBLANK($B326),"",VLOOKUP($B326,ILData!$A$2:$AJ$96,28))</f>
        <v>55300</v>
      </c>
      <c r="I326">
        <f>IF(ISBLANK($B326),"",VLOOKUP($B326,ILData!$A$2:$AJ$96,29))</f>
        <v>59750</v>
      </c>
      <c r="J326">
        <f>IF(ISBLANK($B326),"",VLOOKUP($B326,ILData!$A$2:$AJ$96,30))</f>
        <v>64150</v>
      </c>
      <c r="K326">
        <f>IF(ISBLANK($B326),"",VLOOKUP($B326,ILData!$A$2:$AJ$96,31))</f>
        <v>68600</v>
      </c>
      <c r="L326">
        <f>IF(ISBLANK($B326),"",VLOOKUP($B326,ILData!$A$2:$AJ$96,32))</f>
        <v>73000</v>
      </c>
    </row>
    <row r="327" spans="1:12" x14ac:dyDescent="0.25">
      <c r="A327" s="98" t="s">
        <v>960</v>
      </c>
      <c r="B327" t="s">
        <v>90</v>
      </c>
      <c r="C327" s="158">
        <f>INDEX('Ability to Pay'!$C$2:$C$441,MATCH(A327,'Ability to Pay'!$A$2:$A$441,0))</f>
        <v>0.26</v>
      </c>
      <c r="D327" s="101">
        <f>INDEX('Unemployment Rates'!$B$2:$B$96,MATCH(B327,'Unemployment Rates'!$A$2:$A$96,0))</f>
        <v>4.1000000000000002E-2</v>
      </c>
      <c r="E327">
        <f>IF(ISBLANK($B327),"",VLOOKUP($B327,ILData!$A$2:$AJ$96,25))</f>
        <v>55900</v>
      </c>
      <c r="F327">
        <f>IF(ISBLANK($B327),"",VLOOKUP($B327,ILData!$A$2:$AJ$96,26))</f>
        <v>63900</v>
      </c>
      <c r="G327">
        <f>IF(ISBLANK($B327),"",VLOOKUP($B327,ILData!$A$2:$AJ$96,27))</f>
        <v>71900</v>
      </c>
      <c r="H327">
        <f>IF(ISBLANK($B327),"",VLOOKUP($B327,ILData!$A$2:$AJ$96,28))</f>
        <v>79850</v>
      </c>
      <c r="I327">
        <f>IF(ISBLANK($B327),"",VLOOKUP($B327,ILData!$A$2:$AJ$96,29))</f>
        <v>86250</v>
      </c>
      <c r="J327">
        <f>IF(ISBLANK($B327),"",VLOOKUP($B327,ILData!$A$2:$AJ$96,30))</f>
        <v>92650</v>
      </c>
      <c r="K327">
        <f>IF(ISBLANK($B327),"",VLOOKUP($B327,ILData!$A$2:$AJ$96,31))</f>
        <v>99050</v>
      </c>
      <c r="L327">
        <f>IF(ISBLANK($B327),"",VLOOKUP($B327,ILData!$A$2:$AJ$96,32))</f>
        <v>105450</v>
      </c>
    </row>
    <row r="328" spans="1:12" x14ac:dyDescent="0.25">
      <c r="A328" s="98" t="s">
        <v>834</v>
      </c>
      <c r="B328" t="s">
        <v>65</v>
      </c>
      <c r="C328" s="158">
        <f>INDEX('Ability to Pay'!$C$2:$C$441,MATCH(A328,'Ability to Pay'!$A$2:$A$441,0))</f>
        <v>0.25</v>
      </c>
      <c r="D328" s="101">
        <f>INDEX('Unemployment Rates'!$B$2:$B$96,MATCH(B328,'Unemployment Rates'!$A$2:$A$96,0))</f>
        <v>5.1999999999999998E-2</v>
      </c>
      <c r="E328">
        <f>IF(ISBLANK($B328),"",VLOOKUP($B328,ILData!$A$2:$AJ$96,25))</f>
        <v>44600</v>
      </c>
      <c r="F328">
        <f>IF(ISBLANK($B328),"",VLOOKUP($B328,ILData!$A$2:$AJ$96,26))</f>
        <v>51000</v>
      </c>
      <c r="G328">
        <f>IF(ISBLANK($B328),"",VLOOKUP($B328,ILData!$A$2:$AJ$96,27))</f>
        <v>57350</v>
      </c>
      <c r="H328">
        <f>IF(ISBLANK($B328),"",VLOOKUP($B328,ILData!$A$2:$AJ$96,28))</f>
        <v>63700</v>
      </c>
      <c r="I328">
        <f>IF(ISBLANK($B328),"",VLOOKUP($B328,ILData!$A$2:$AJ$96,29))</f>
        <v>68800</v>
      </c>
      <c r="J328">
        <f>IF(ISBLANK($B328),"",VLOOKUP($B328,ILData!$A$2:$AJ$96,30))</f>
        <v>73900</v>
      </c>
      <c r="K328">
        <f>IF(ISBLANK($B328),"",VLOOKUP($B328,ILData!$A$2:$AJ$96,31))</f>
        <v>79000</v>
      </c>
      <c r="L328">
        <f>IF(ISBLANK($B328),"",VLOOKUP($B328,ILData!$A$2:$AJ$96,32))</f>
        <v>84100</v>
      </c>
    </row>
    <row r="329" spans="1:12" x14ac:dyDescent="0.25">
      <c r="A329" s="98" t="s">
        <v>714</v>
      </c>
      <c r="B329" t="s">
        <v>35</v>
      </c>
      <c r="C329" s="158">
        <f>INDEX('Ability to Pay'!$C$2:$C$441,MATCH(A329,'Ability to Pay'!$A$2:$A$441,0))</f>
        <v>0.17</v>
      </c>
      <c r="D329" s="101">
        <f>INDEX('Unemployment Rates'!$B$2:$B$96,MATCH(B329,'Unemployment Rates'!$A$2:$A$96,0))</f>
        <v>5.2999999999999999E-2</v>
      </c>
      <c r="E329">
        <f>IF(ISBLANK($B329),"",VLOOKUP($B329,ILData!$A$2:$AJ$96,25))</f>
        <v>39850</v>
      </c>
      <c r="F329">
        <f>IF(ISBLANK($B329),"",VLOOKUP($B329,ILData!$A$2:$AJ$96,26))</f>
        <v>45550</v>
      </c>
      <c r="G329">
        <f>IF(ISBLANK($B329),"",VLOOKUP($B329,ILData!$A$2:$AJ$96,27))</f>
        <v>51250</v>
      </c>
      <c r="H329">
        <f>IF(ISBLANK($B329),"",VLOOKUP($B329,ILData!$A$2:$AJ$96,28))</f>
        <v>56900</v>
      </c>
      <c r="I329">
        <f>IF(ISBLANK($B329),"",VLOOKUP($B329,ILData!$A$2:$AJ$96,29))</f>
        <v>61500</v>
      </c>
      <c r="J329">
        <f>IF(ISBLANK($B329),"",VLOOKUP($B329,ILData!$A$2:$AJ$96,30))</f>
        <v>66050</v>
      </c>
      <c r="K329">
        <f>IF(ISBLANK($B329),"",VLOOKUP($B329,ILData!$A$2:$AJ$96,31))</f>
        <v>70600</v>
      </c>
      <c r="L329">
        <f>IF(ISBLANK($B329),"",VLOOKUP($B329,ILData!$A$2:$AJ$96,32))</f>
        <v>75150</v>
      </c>
    </row>
    <row r="330" spans="1:12" x14ac:dyDescent="0.25">
      <c r="A330" s="98" t="s">
        <v>778</v>
      </c>
      <c r="B330" t="s">
        <v>47</v>
      </c>
      <c r="C330" s="158">
        <f>INDEX('Ability to Pay'!$C$2:$C$441,MATCH(A330,'Ability to Pay'!$A$2:$A$441,0))</f>
        <v>0.17</v>
      </c>
      <c r="D330" s="101">
        <f>INDEX('Unemployment Rates'!$B$2:$B$96,MATCH(B330,'Unemployment Rates'!$A$2:$A$96,0))</f>
        <v>0.05</v>
      </c>
      <c r="E330">
        <f>IF(ISBLANK($B330),"",VLOOKUP($B330,ILData!$A$2:$AJ$96,25))</f>
        <v>37400</v>
      </c>
      <c r="F330">
        <f>IF(ISBLANK($B330),"",VLOOKUP($B330,ILData!$A$2:$AJ$96,26))</f>
        <v>42750</v>
      </c>
      <c r="G330">
        <f>IF(ISBLANK($B330),"",VLOOKUP($B330,ILData!$A$2:$AJ$96,27))</f>
        <v>48100</v>
      </c>
      <c r="H330">
        <f>IF(ISBLANK($B330),"",VLOOKUP($B330,ILData!$A$2:$AJ$96,28))</f>
        <v>53400</v>
      </c>
      <c r="I330">
        <f>IF(ISBLANK($B330),"",VLOOKUP($B330,ILData!$A$2:$AJ$96,29))</f>
        <v>57700</v>
      </c>
      <c r="J330">
        <f>IF(ISBLANK($B330),"",VLOOKUP($B330,ILData!$A$2:$AJ$96,30))</f>
        <v>61950</v>
      </c>
      <c r="K330">
        <f>IF(ISBLANK($B330),"",VLOOKUP($B330,ILData!$A$2:$AJ$96,31))</f>
        <v>66250</v>
      </c>
      <c r="L330">
        <f>IF(ISBLANK($B330),"",VLOOKUP($B330,ILData!$A$2:$AJ$96,32))</f>
        <v>70500</v>
      </c>
    </row>
    <row r="331" spans="1:12" x14ac:dyDescent="0.25">
      <c r="A331" s="98" t="s">
        <v>897</v>
      </c>
      <c r="B331" t="s">
        <v>78</v>
      </c>
      <c r="C331" s="158">
        <f>INDEX('Ability to Pay'!$C$2:$C$441,MATCH(A331,'Ability to Pay'!$A$2:$A$441,0))</f>
        <v>0.23</v>
      </c>
      <c r="D331" s="101">
        <f>INDEX('Unemployment Rates'!$B$2:$B$96,MATCH(B331,'Unemployment Rates'!$A$2:$A$96,0))</f>
        <v>4.4999999999999998E-2</v>
      </c>
      <c r="E331">
        <f>IF(ISBLANK($B331),"",VLOOKUP($B331,ILData!$A$2:$AJ$96,25))</f>
        <v>39350</v>
      </c>
      <c r="F331">
        <f>IF(ISBLANK($B331),"",VLOOKUP($B331,ILData!$A$2:$AJ$96,26))</f>
        <v>44950</v>
      </c>
      <c r="G331">
        <f>IF(ISBLANK($B331),"",VLOOKUP($B331,ILData!$A$2:$AJ$96,27))</f>
        <v>50550</v>
      </c>
      <c r="H331">
        <f>IF(ISBLANK($B331),"",VLOOKUP($B331,ILData!$A$2:$AJ$96,28))</f>
        <v>56150</v>
      </c>
      <c r="I331">
        <f>IF(ISBLANK($B331),"",VLOOKUP($B331,ILData!$A$2:$AJ$96,29))</f>
        <v>60650</v>
      </c>
      <c r="J331">
        <f>IF(ISBLANK($B331),"",VLOOKUP($B331,ILData!$A$2:$AJ$96,30))</f>
        <v>65150</v>
      </c>
      <c r="K331">
        <f>IF(ISBLANK($B331),"",VLOOKUP($B331,ILData!$A$2:$AJ$96,31))</f>
        <v>69650</v>
      </c>
      <c r="L331">
        <f>IF(ISBLANK($B331),"",VLOOKUP($B331,ILData!$A$2:$AJ$96,32))</f>
        <v>74150</v>
      </c>
    </row>
    <row r="332" spans="1:12" x14ac:dyDescent="0.25">
      <c r="A332" s="98" t="s">
        <v>859</v>
      </c>
      <c r="B332" t="s">
        <v>62</v>
      </c>
      <c r="C332" s="158">
        <f>INDEX('Ability to Pay'!$C$2:$C$441,MATCH(A332,'Ability to Pay'!$A$2:$A$441,0))</f>
        <v>0.17</v>
      </c>
      <c r="D332" s="101">
        <f>INDEX('Unemployment Rates'!$B$2:$B$96,MATCH(B332,'Unemployment Rates'!$A$2:$A$96,0))</f>
        <v>6.0999999999999999E-2</v>
      </c>
      <c r="E332">
        <f>IF(ISBLANK($B332),"",VLOOKUP($B332,ILData!$A$2:$AJ$96,25))</f>
        <v>37400</v>
      </c>
      <c r="F332">
        <f>IF(ISBLANK($B332),"",VLOOKUP($B332,ILData!$A$2:$AJ$96,26))</f>
        <v>42750</v>
      </c>
      <c r="G332">
        <f>IF(ISBLANK($B332),"",VLOOKUP($B332,ILData!$A$2:$AJ$96,27))</f>
        <v>48100</v>
      </c>
      <c r="H332">
        <f>IF(ISBLANK($B332),"",VLOOKUP($B332,ILData!$A$2:$AJ$96,28))</f>
        <v>53400</v>
      </c>
      <c r="I332">
        <f>IF(ISBLANK($B332),"",VLOOKUP($B332,ILData!$A$2:$AJ$96,29))</f>
        <v>57700</v>
      </c>
      <c r="J332">
        <f>IF(ISBLANK($B332),"",VLOOKUP($B332,ILData!$A$2:$AJ$96,30))</f>
        <v>61950</v>
      </c>
      <c r="K332">
        <f>IF(ISBLANK($B332),"",VLOOKUP($B332,ILData!$A$2:$AJ$96,31))</f>
        <v>66250</v>
      </c>
      <c r="L332">
        <f>IF(ISBLANK($B332),"",VLOOKUP($B332,ILData!$A$2:$AJ$96,32))</f>
        <v>70500</v>
      </c>
    </row>
    <row r="333" spans="1:12" x14ac:dyDescent="0.25">
      <c r="A333" s="98" t="s">
        <v>740</v>
      </c>
      <c r="B333" t="s">
        <v>40</v>
      </c>
      <c r="C333" s="158">
        <f>INDEX('Ability to Pay'!$C$2:$C$441,MATCH(A333,'Ability to Pay'!$A$2:$A$441,0))</f>
        <v>0.24</v>
      </c>
      <c r="D333" s="101">
        <f>INDEX('Unemployment Rates'!$B$2:$B$96,MATCH(B333,'Unemployment Rates'!$A$2:$A$96,0))</f>
        <v>4.8000000000000001E-2</v>
      </c>
      <c r="E333">
        <f>IF(ISBLANK($B333),"",VLOOKUP($B333,ILData!$A$2:$AJ$96,25))</f>
        <v>44600</v>
      </c>
      <c r="F333">
        <f>IF(ISBLANK($B333),"",VLOOKUP($B333,ILData!$A$2:$AJ$96,26))</f>
        <v>51000</v>
      </c>
      <c r="G333">
        <f>IF(ISBLANK($B333),"",VLOOKUP($B333,ILData!$A$2:$AJ$96,27))</f>
        <v>57350</v>
      </c>
      <c r="H333">
        <f>IF(ISBLANK($B333),"",VLOOKUP($B333,ILData!$A$2:$AJ$96,28))</f>
        <v>63700</v>
      </c>
      <c r="I333">
        <f>IF(ISBLANK($B333),"",VLOOKUP($B333,ILData!$A$2:$AJ$96,29))</f>
        <v>68800</v>
      </c>
      <c r="J333">
        <f>IF(ISBLANK($B333),"",VLOOKUP($B333,ILData!$A$2:$AJ$96,30))</f>
        <v>73900</v>
      </c>
      <c r="K333">
        <f>IF(ISBLANK($B333),"",VLOOKUP($B333,ILData!$A$2:$AJ$96,31))</f>
        <v>79000</v>
      </c>
      <c r="L333">
        <f>IF(ISBLANK($B333),"",VLOOKUP($B333,ILData!$A$2:$AJ$96,32))</f>
        <v>84100</v>
      </c>
    </row>
    <row r="334" spans="1:12" x14ac:dyDescent="0.25">
      <c r="A334" s="98" t="s">
        <v>824</v>
      </c>
      <c r="B334" t="s">
        <v>63</v>
      </c>
      <c r="C334" s="158">
        <f>INDEX('Ability to Pay'!$C$2:$C$441,MATCH(A334,'Ability to Pay'!$A$2:$A$441,0))</f>
        <v>0.14000000000000001</v>
      </c>
      <c r="D334" s="101">
        <f>INDEX('Unemployment Rates'!$B$2:$B$96,MATCH(B334,'Unemployment Rates'!$A$2:$A$96,0))</f>
        <v>4.3999999999999997E-2</v>
      </c>
      <c r="E334">
        <f>IF(ISBLANK($B334),"",VLOOKUP($B334,ILData!$A$2:$AJ$96,25))</f>
        <v>37400</v>
      </c>
      <c r="F334">
        <f>IF(ISBLANK($B334),"",VLOOKUP($B334,ILData!$A$2:$AJ$96,26))</f>
        <v>42750</v>
      </c>
      <c r="G334">
        <f>IF(ISBLANK($B334),"",VLOOKUP($B334,ILData!$A$2:$AJ$96,27))</f>
        <v>48100</v>
      </c>
      <c r="H334">
        <f>IF(ISBLANK($B334),"",VLOOKUP($B334,ILData!$A$2:$AJ$96,28))</f>
        <v>53400</v>
      </c>
      <c r="I334">
        <f>IF(ISBLANK($B334),"",VLOOKUP($B334,ILData!$A$2:$AJ$96,29))</f>
        <v>57700</v>
      </c>
      <c r="J334">
        <f>IF(ISBLANK($B334),"",VLOOKUP($B334,ILData!$A$2:$AJ$96,30))</f>
        <v>61950</v>
      </c>
      <c r="K334">
        <f>IF(ISBLANK($B334),"",VLOOKUP($B334,ILData!$A$2:$AJ$96,31))</f>
        <v>66250</v>
      </c>
      <c r="L334">
        <f>IF(ISBLANK($B334),"",VLOOKUP($B334,ILData!$A$2:$AJ$96,32))</f>
        <v>70500</v>
      </c>
    </row>
    <row r="335" spans="1:12" x14ac:dyDescent="0.25">
      <c r="A335" s="98" t="s">
        <v>902</v>
      </c>
      <c r="B335" t="s">
        <v>79</v>
      </c>
      <c r="C335" s="158">
        <f>INDEX('Ability to Pay'!$C$2:$C$441,MATCH(A335,'Ability to Pay'!$A$2:$A$441,0))</f>
        <v>0.15</v>
      </c>
      <c r="D335" s="101">
        <f>INDEX('Unemployment Rates'!$B$2:$B$96,MATCH(B335,'Unemployment Rates'!$A$2:$A$96,0))</f>
        <v>6.2E-2</v>
      </c>
      <c r="E335">
        <f>IF(ISBLANK($B335),"",VLOOKUP($B335,ILData!$A$2:$AJ$96,25))</f>
        <v>37400</v>
      </c>
      <c r="F335">
        <f>IF(ISBLANK($B335),"",VLOOKUP($B335,ILData!$A$2:$AJ$96,26))</f>
        <v>42750</v>
      </c>
      <c r="G335">
        <f>IF(ISBLANK($B335),"",VLOOKUP($B335,ILData!$A$2:$AJ$96,27))</f>
        <v>48100</v>
      </c>
      <c r="H335">
        <f>IF(ISBLANK($B335),"",VLOOKUP($B335,ILData!$A$2:$AJ$96,28))</f>
        <v>53400</v>
      </c>
      <c r="I335">
        <f>IF(ISBLANK($B335),"",VLOOKUP($B335,ILData!$A$2:$AJ$96,29))</f>
        <v>57700</v>
      </c>
      <c r="J335">
        <f>IF(ISBLANK($B335),"",VLOOKUP($B335,ILData!$A$2:$AJ$96,30))</f>
        <v>61950</v>
      </c>
      <c r="K335">
        <f>IF(ISBLANK($B335),"",VLOOKUP($B335,ILData!$A$2:$AJ$96,31))</f>
        <v>66250</v>
      </c>
      <c r="L335">
        <f>IF(ISBLANK($B335),"",VLOOKUP($B335,ILData!$A$2:$AJ$96,32))</f>
        <v>70500</v>
      </c>
    </row>
    <row r="336" spans="1:12" x14ac:dyDescent="0.25">
      <c r="A336" s="98" t="s">
        <v>802</v>
      </c>
      <c r="B336" t="s">
        <v>55</v>
      </c>
      <c r="C336" s="158">
        <f>INDEX('Ability to Pay'!$C$2:$C$441,MATCH(A336,'Ability to Pay'!$A$2:$A$441,0))</f>
        <v>0.1</v>
      </c>
      <c r="D336" s="101">
        <f>INDEX('Unemployment Rates'!$B$2:$B$96,MATCH(B336,'Unemployment Rates'!$A$2:$A$96,0))</f>
        <v>6.3E-2</v>
      </c>
      <c r="E336">
        <f>IF(ISBLANK($B336),"",VLOOKUP($B336,ILData!$A$2:$AJ$96,25))</f>
        <v>37400</v>
      </c>
      <c r="F336">
        <f>IF(ISBLANK($B336),"",VLOOKUP($B336,ILData!$A$2:$AJ$96,26))</f>
        <v>42750</v>
      </c>
      <c r="G336">
        <f>IF(ISBLANK($B336),"",VLOOKUP($B336,ILData!$A$2:$AJ$96,27))</f>
        <v>48100</v>
      </c>
      <c r="H336">
        <f>IF(ISBLANK($B336),"",VLOOKUP($B336,ILData!$A$2:$AJ$96,28))</f>
        <v>53400</v>
      </c>
      <c r="I336">
        <f>IF(ISBLANK($B336),"",VLOOKUP($B336,ILData!$A$2:$AJ$96,29))</f>
        <v>57700</v>
      </c>
      <c r="J336">
        <f>IF(ISBLANK($B336),"",VLOOKUP($B336,ILData!$A$2:$AJ$96,30))</f>
        <v>61950</v>
      </c>
      <c r="K336">
        <f>IF(ISBLANK($B336),"",VLOOKUP($B336,ILData!$A$2:$AJ$96,31))</f>
        <v>66250</v>
      </c>
      <c r="L336">
        <f>IF(ISBLANK($B336),"",VLOOKUP($B336,ILData!$A$2:$AJ$96,32))</f>
        <v>70500</v>
      </c>
    </row>
    <row r="337" spans="1:12" x14ac:dyDescent="0.25">
      <c r="A337" s="98" t="s">
        <v>741</v>
      </c>
      <c r="B337" t="s">
        <v>40</v>
      </c>
      <c r="C337" s="158">
        <f>INDEX('Ability to Pay'!$C$2:$C$441,MATCH(A337,'Ability to Pay'!$A$2:$A$441,0))</f>
        <v>0.3</v>
      </c>
      <c r="D337" s="101">
        <f>INDEX('Unemployment Rates'!$B$2:$B$96,MATCH(B337,'Unemployment Rates'!$A$2:$A$96,0))</f>
        <v>4.8000000000000001E-2</v>
      </c>
      <c r="E337">
        <f>IF(ISBLANK($B337),"",VLOOKUP($B337,ILData!$A$2:$AJ$96,25))</f>
        <v>44600</v>
      </c>
      <c r="F337">
        <f>IF(ISBLANK($B337),"",VLOOKUP($B337,ILData!$A$2:$AJ$96,26))</f>
        <v>51000</v>
      </c>
      <c r="G337">
        <f>IF(ISBLANK($B337),"",VLOOKUP($B337,ILData!$A$2:$AJ$96,27))</f>
        <v>57350</v>
      </c>
      <c r="H337">
        <f>IF(ISBLANK($B337),"",VLOOKUP($B337,ILData!$A$2:$AJ$96,28))</f>
        <v>63700</v>
      </c>
      <c r="I337">
        <f>IF(ISBLANK($B337),"",VLOOKUP($B337,ILData!$A$2:$AJ$96,29))</f>
        <v>68800</v>
      </c>
      <c r="J337">
        <f>IF(ISBLANK($B337),"",VLOOKUP($B337,ILData!$A$2:$AJ$96,30))</f>
        <v>73900</v>
      </c>
      <c r="K337">
        <f>IF(ISBLANK($B337),"",VLOOKUP($B337,ILData!$A$2:$AJ$96,31))</f>
        <v>79000</v>
      </c>
      <c r="L337">
        <f>IF(ISBLANK($B337),"",VLOOKUP($B337,ILData!$A$2:$AJ$96,32))</f>
        <v>84100</v>
      </c>
    </row>
    <row r="338" spans="1:12" x14ac:dyDescent="0.25">
      <c r="A338" s="98" t="s">
        <v>917</v>
      </c>
      <c r="B338" t="s">
        <v>81</v>
      </c>
      <c r="C338" s="158">
        <f>INDEX('Ability to Pay'!$C$2:$C$441,MATCH(A338,'Ability to Pay'!$A$2:$A$441,0))</f>
        <v>0.28999999999999998</v>
      </c>
      <c r="D338" s="101">
        <f>INDEX('Unemployment Rates'!$B$2:$B$96,MATCH(B338,'Unemployment Rates'!$A$2:$A$96,0))</f>
        <v>0.04</v>
      </c>
      <c r="E338">
        <f>IF(ISBLANK($B338),"",VLOOKUP($B338,ILData!$A$2:$AJ$96,25))</f>
        <v>55900</v>
      </c>
      <c r="F338">
        <f>IF(ISBLANK($B338),"",VLOOKUP($B338,ILData!$A$2:$AJ$96,26))</f>
        <v>63900</v>
      </c>
      <c r="G338">
        <f>IF(ISBLANK($B338),"",VLOOKUP($B338,ILData!$A$2:$AJ$96,27))</f>
        <v>71900</v>
      </c>
      <c r="H338">
        <f>IF(ISBLANK($B338),"",VLOOKUP($B338,ILData!$A$2:$AJ$96,28))</f>
        <v>79850</v>
      </c>
      <c r="I338">
        <f>IF(ISBLANK($B338),"",VLOOKUP($B338,ILData!$A$2:$AJ$96,29))</f>
        <v>86250</v>
      </c>
      <c r="J338">
        <f>IF(ISBLANK($B338),"",VLOOKUP($B338,ILData!$A$2:$AJ$96,30))</f>
        <v>92650</v>
      </c>
      <c r="K338">
        <f>IF(ISBLANK($B338),"",VLOOKUP($B338,ILData!$A$2:$AJ$96,31))</f>
        <v>99050</v>
      </c>
      <c r="L338">
        <f>IF(ISBLANK($B338),"",VLOOKUP($B338,ILData!$A$2:$AJ$96,32))</f>
        <v>105450</v>
      </c>
    </row>
    <row r="339" spans="1:12" x14ac:dyDescent="0.25">
      <c r="A339" s="98" t="s">
        <v>808</v>
      </c>
      <c r="B339" t="s">
        <v>56</v>
      </c>
      <c r="C339" s="158">
        <f>INDEX('Ability to Pay'!$C$2:$C$441,MATCH(A339,'Ability to Pay'!$A$2:$A$441,0))</f>
        <v>0.1</v>
      </c>
      <c r="D339" s="101">
        <f>INDEX('Unemployment Rates'!$B$2:$B$96,MATCH(B339,'Unemployment Rates'!$A$2:$A$96,0))</f>
        <v>6.5000000000000002E-2</v>
      </c>
      <c r="E339">
        <f>IF(ISBLANK($B339),"",VLOOKUP($B339,ILData!$A$2:$AJ$96,25))</f>
        <v>37400</v>
      </c>
      <c r="F339">
        <f>IF(ISBLANK($B339),"",VLOOKUP($B339,ILData!$A$2:$AJ$96,26))</f>
        <v>42750</v>
      </c>
      <c r="G339">
        <f>IF(ISBLANK($B339),"",VLOOKUP($B339,ILData!$A$2:$AJ$96,27))</f>
        <v>48100</v>
      </c>
      <c r="H339">
        <f>IF(ISBLANK($B339),"",VLOOKUP($B339,ILData!$A$2:$AJ$96,28))</f>
        <v>53400</v>
      </c>
      <c r="I339">
        <f>IF(ISBLANK($B339),"",VLOOKUP($B339,ILData!$A$2:$AJ$96,29))</f>
        <v>57700</v>
      </c>
      <c r="J339">
        <f>IF(ISBLANK($B339),"",VLOOKUP($B339,ILData!$A$2:$AJ$96,30))</f>
        <v>61950</v>
      </c>
      <c r="K339">
        <f>IF(ISBLANK($B339),"",VLOOKUP($B339,ILData!$A$2:$AJ$96,31))</f>
        <v>66250</v>
      </c>
      <c r="L339">
        <f>IF(ISBLANK($B339),"",VLOOKUP($B339,ILData!$A$2:$AJ$96,32))</f>
        <v>70500</v>
      </c>
    </row>
    <row r="340" spans="1:12" x14ac:dyDescent="0.25">
      <c r="A340" s="98" t="s">
        <v>880</v>
      </c>
      <c r="B340" t="s">
        <v>73</v>
      </c>
      <c r="C340" s="158">
        <f>INDEX('Ability to Pay'!$C$2:$C$441,MATCH(A340,'Ability to Pay'!$A$2:$A$441,0))</f>
        <v>0.11</v>
      </c>
      <c r="D340" s="101">
        <f>INDEX('Unemployment Rates'!$B$2:$B$96,MATCH(B340,'Unemployment Rates'!$A$2:$A$96,0))</f>
        <v>5.0999999999999997E-2</v>
      </c>
      <c r="E340">
        <f>IF(ISBLANK($B340),"",VLOOKUP($B340,ILData!$A$2:$AJ$96,25))</f>
        <v>37400</v>
      </c>
      <c r="F340">
        <f>IF(ISBLANK($B340),"",VLOOKUP($B340,ILData!$A$2:$AJ$96,26))</f>
        <v>42750</v>
      </c>
      <c r="G340">
        <f>IF(ISBLANK($B340),"",VLOOKUP($B340,ILData!$A$2:$AJ$96,27))</f>
        <v>48100</v>
      </c>
      <c r="H340">
        <f>IF(ISBLANK($B340),"",VLOOKUP($B340,ILData!$A$2:$AJ$96,28))</f>
        <v>53400</v>
      </c>
      <c r="I340">
        <f>IF(ISBLANK($B340),"",VLOOKUP($B340,ILData!$A$2:$AJ$96,29))</f>
        <v>57700</v>
      </c>
      <c r="J340">
        <f>IF(ISBLANK($B340),"",VLOOKUP($B340,ILData!$A$2:$AJ$96,30))</f>
        <v>61950</v>
      </c>
      <c r="K340">
        <f>IF(ISBLANK($B340),"",VLOOKUP($B340,ILData!$A$2:$AJ$96,31))</f>
        <v>66250</v>
      </c>
      <c r="L340">
        <f>IF(ISBLANK($B340),"",VLOOKUP($B340,ILData!$A$2:$AJ$96,32))</f>
        <v>70500</v>
      </c>
    </row>
    <row r="341" spans="1:12" x14ac:dyDescent="0.25">
      <c r="A341" s="98" t="s">
        <v>906</v>
      </c>
      <c r="B341" t="s">
        <v>80</v>
      </c>
      <c r="C341" s="158">
        <f>INDEX('Ability to Pay'!$C$2:$C$441,MATCH(A341,'Ability to Pay'!$A$2:$A$441,0))</f>
        <v>0.21</v>
      </c>
      <c r="D341" s="101">
        <f>INDEX('Unemployment Rates'!$B$2:$B$96,MATCH(B341,'Unemployment Rates'!$A$2:$A$96,0))</f>
        <v>4.5999999999999999E-2</v>
      </c>
      <c r="E341">
        <f>IF(ISBLANK($B341),"",VLOOKUP($B341,ILData!$A$2:$AJ$96,25))</f>
        <v>44000</v>
      </c>
      <c r="F341">
        <f>IF(ISBLANK($B341),"",VLOOKUP($B341,ILData!$A$2:$AJ$96,26))</f>
        <v>50250</v>
      </c>
      <c r="G341">
        <f>IF(ISBLANK($B341),"",VLOOKUP($B341,ILData!$A$2:$AJ$96,27))</f>
        <v>56550</v>
      </c>
      <c r="H341">
        <f>IF(ISBLANK($B341),"",VLOOKUP($B341,ILData!$A$2:$AJ$96,28))</f>
        <v>62800</v>
      </c>
      <c r="I341">
        <f>IF(ISBLANK($B341),"",VLOOKUP($B341,ILData!$A$2:$AJ$96,29))</f>
        <v>67850</v>
      </c>
      <c r="J341">
        <f>IF(ISBLANK($B341),"",VLOOKUP($B341,ILData!$A$2:$AJ$96,30))</f>
        <v>72850</v>
      </c>
      <c r="K341">
        <f>IF(ISBLANK($B341),"",VLOOKUP($B341,ILData!$A$2:$AJ$96,31))</f>
        <v>77900</v>
      </c>
      <c r="L341">
        <f>IF(ISBLANK($B341),"",VLOOKUP($B341,ILData!$A$2:$AJ$96,32))</f>
        <v>82900</v>
      </c>
    </row>
    <row r="342" spans="1:12" x14ac:dyDescent="0.25">
      <c r="A342" s="98" t="s">
        <v>910</v>
      </c>
      <c r="B342" t="s">
        <v>81</v>
      </c>
      <c r="C342" s="158">
        <f>INDEX('Ability to Pay'!$C$2:$C$441,MATCH(A342,'Ability to Pay'!$A$2:$A$441,0))</f>
        <v>0.26</v>
      </c>
      <c r="D342" s="101">
        <f>INDEX('Unemployment Rates'!$B$2:$B$96,MATCH(B342,'Unemployment Rates'!$A$2:$A$96,0))</f>
        <v>0.04</v>
      </c>
      <c r="E342">
        <f>IF(ISBLANK($B342),"",VLOOKUP($B342,ILData!$A$2:$AJ$96,25))</f>
        <v>55900</v>
      </c>
      <c r="F342">
        <f>IF(ISBLANK($B342),"",VLOOKUP($B342,ILData!$A$2:$AJ$96,26))</f>
        <v>63900</v>
      </c>
      <c r="G342">
        <f>IF(ISBLANK($B342),"",VLOOKUP($B342,ILData!$A$2:$AJ$96,27))</f>
        <v>71900</v>
      </c>
      <c r="H342">
        <f>IF(ISBLANK($B342),"",VLOOKUP($B342,ILData!$A$2:$AJ$96,28))</f>
        <v>79850</v>
      </c>
      <c r="I342">
        <f>IF(ISBLANK($B342),"",VLOOKUP($B342,ILData!$A$2:$AJ$96,29))</f>
        <v>86250</v>
      </c>
      <c r="J342">
        <f>IF(ISBLANK($B342),"",VLOOKUP($B342,ILData!$A$2:$AJ$96,30))</f>
        <v>92650</v>
      </c>
      <c r="K342">
        <f>IF(ISBLANK($B342),"",VLOOKUP($B342,ILData!$A$2:$AJ$96,31))</f>
        <v>99050</v>
      </c>
      <c r="L342">
        <f>IF(ISBLANK($B342),"",VLOOKUP($B342,ILData!$A$2:$AJ$96,32))</f>
        <v>105450</v>
      </c>
    </row>
    <row r="343" spans="1:12" x14ac:dyDescent="0.25">
      <c r="A343" s="98" t="s">
        <v>596</v>
      </c>
      <c r="B343" t="s">
        <v>12</v>
      </c>
      <c r="C343" s="158">
        <f>INDEX('Ability to Pay'!$C$2:$C$441,MATCH(A343,'Ability to Pay'!$A$2:$A$441,0))</f>
        <v>0.24</v>
      </c>
      <c r="D343" s="101">
        <f>INDEX('Unemployment Rates'!$B$2:$B$96,MATCH(B343,'Unemployment Rates'!$A$2:$A$96,0))</f>
        <v>4.2999999999999997E-2</v>
      </c>
      <c r="E343">
        <f>IF(ISBLANK($B343),"",VLOOKUP($B343,ILData!$A$2:$AJ$96,25))</f>
        <v>48400</v>
      </c>
      <c r="F343">
        <f>IF(ISBLANK($B343),"",VLOOKUP($B343,ILData!$A$2:$AJ$96,26))</f>
        <v>55300</v>
      </c>
      <c r="G343">
        <f>IF(ISBLANK($B343),"",VLOOKUP($B343,ILData!$A$2:$AJ$96,27))</f>
        <v>62200</v>
      </c>
      <c r="H343">
        <f>IF(ISBLANK($B343),"",VLOOKUP($B343,ILData!$A$2:$AJ$96,28))</f>
        <v>69100</v>
      </c>
      <c r="I343">
        <f>IF(ISBLANK($B343),"",VLOOKUP($B343,ILData!$A$2:$AJ$96,29))</f>
        <v>74650</v>
      </c>
      <c r="J343">
        <f>IF(ISBLANK($B343),"",VLOOKUP($B343,ILData!$A$2:$AJ$96,30))</f>
        <v>80200</v>
      </c>
      <c r="K343">
        <f>IF(ISBLANK($B343),"",VLOOKUP($B343,ILData!$A$2:$AJ$96,31))</f>
        <v>85700</v>
      </c>
      <c r="L343">
        <f>IF(ISBLANK($B343),"",VLOOKUP($B343,ILData!$A$2:$AJ$96,32))</f>
        <v>91250</v>
      </c>
    </row>
    <row r="344" spans="1:12" x14ac:dyDescent="0.25">
      <c r="A344" s="98" t="s">
        <v>909</v>
      </c>
      <c r="B344" t="s">
        <v>80</v>
      </c>
      <c r="C344" s="158">
        <f>INDEX('Ability to Pay'!$C$2:$C$441,MATCH(A344,'Ability to Pay'!$A$2:$A$441,0))</f>
        <v>0.17</v>
      </c>
      <c r="D344" s="101">
        <f>INDEX('Unemployment Rates'!$B$2:$B$96,MATCH(B344,'Unemployment Rates'!$A$2:$A$96,0))</f>
        <v>4.5999999999999999E-2</v>
      </c>
      <c r="E344">
        <f>IF(ISBLANK($B344),"",VLOOKUP($B344,ILData!$A$2:$AJ$96,25))</f>
        <v>44000</v>
      </c>
      <c r="F344">
        <f>IF(ISBLANK($B344),"",VLOOKUP($B344,ILData!$A$2:$AJ$96,26))</f>
        <v>50250</v>
      </c>
      <c r="G344">
        <f>IF(ISBLANK($B344),"",VLOOKUP($B344,ILData!$A$2:$AJ$96,27))</f>
        <v>56550</v>
      </c>
      <c r="H344">
        <f>IF(ISBLANK($B344),"",VLOOKUP($B344,ILData!$A$2:$AJ$96,28))</f>
        <v>62800</v>
      </c>
      <c r="I344">
        <f>IF(ISBLANK($B344),"",VLOOKUP($B344,ILData!$A$2:$AJ$96,29))</f>
        <v>67850</v>
      </c>
      <c r="J344">
        <f>IF(ISBLANK($B344),"",VLOOKUP($B344,ILData!$A$2:$AJ$96,30))</f>
        <v>72850</v>
      </c>
      <c r="K344">
        <f>IF(ISBLANK($B344),"",VLOOKUP($B344,ILData!$A$2:$AJ$96,31))</f>
        <v>77900</v>
      </c>
      <c r="L344">
        <f>IF(ISBLANK($B344),"",VLOOKUP($B344,ILData!$A$2:$AJ$96,32))</f>
        <v>82900</v>
      </c>
    </row>
    <row r="345" spans="1:12" x14ac:dyDescent="0.25">
      <c r="A345" s="99" t="s">
        <v>466</v>
      </c>
      <c r="B345" t="s">
        <v>8</v>
      </c>
      <c r="C345" s="158">
        <f>INDEX('Ability to Pay'!$C$2:$C$441,MATCH(A345,'Ability to Pay'!$A$2:$A$441,0))</f>
        <v>0.11</v>
      </c>
      <c r="D345" s="101">
        <f>INDEX('Unemployment Rates'!$B$2:$B$96,MATCH(B345,'Unemployment Rates'!$A$2:$A$96,0))</f>
        <v>4.5999999999999999E-2</v>
      </c>
      <c r="E345">
        <f>IF(ISBLANK($B345),"",VLOOKUP($B345,ILData!$A$2:$AJ$96,25))</f>
        <v>48400</v>
      </c>
      <c r="F345">
        <f>IF(ISBLANK($B345),"",VLOOKUP($B345,ILData!$A$2:$AJ$96,26))</f>
        <v>55300</v>
      </c>
      <c r="G345">
        <f>IF(ISBLANK($B345),"",VLOOKUP($B345,ILData!$A$2:$AJ$96,27))</f>
        <v>62200</v>
      </c>
      <c r="H345">
        <f>IF(ISBLANK($B345),"",VLOOKUP($B345,ILData!$A$2:$AJ$96,28))</f>
        <v>69100</v>
      </c>
      <c r="I345">
        <f>IF(ISBLANK($B345),"",VLOOKUP($B345,ILData!$A$2:$AJ$96,29))</f>
        <v>74650</v>
      </c>
      <c r="J345">
        <f>IF(ISBLANK($B345),"",VLOOKUP($B345,ILData!$A$2:$AJ$96,30))</f>
        <v>80200</v>
      </c>
      <c r="K345">
        <f>IF(ISBLANK($B345),"",VLOOKUP($B345,ILData!$A$2:$AJ$96,31))</f>
        <v>85700</v>
      </c>
      <c r="L345">
        <f>IF(ISBLANK($B345),"",VLOOKUP($B345,ILData!$A$2:$AJ$96,32))</f>
        <v>91250</v>
      </c>
    </row>
    <row r="346" spans="1:12" x14ac:dyDescent="0.25">
      <c r="A346" s="98" t="s">
        <v>765</v>
      </c>
      <c r="B346" t="s">
        <v>44</v>
      </c>
      <c r="C346" s="158">
        <f>INDEX('Ability to Pay'!$C$2:$C$441,MATCH(A346,'Ability to Pay'!$A$2:$A$441,0))</f>
        <v>0.14000000000000001</v>
      </c>
      <c r="D346" s="101">
        <f>INDEX('Unemployment Rates'!$B$2:$B$96,MATCH(B346,'Unemployment Rates'!$A$2:$A$96,0))</f>
        <v>5.2999999999999999E-2</v>
      </c>
      <c r="E346">
        <f>IF(ISBLANK($B346),"",VLOOKUP($B346,ILData!$A$2:$AJ$96,25))</f>
        <v>39500</v>
      </c>
      <c r="F346">
        <f>IF(ISBLANK($B346),"",VLOOKUP($B346,ILData!$A$2:$AJ$96,26))</f>
        <v>45150</v>
      </c>
      <c r="G346">
        <f>IF(ISBLANK($B346),"",VLOOKUP($B346,ILData!$A$2:$AJ$96,27))</f>
        <v>50800</v>
      </c>
      <c r="H346">
        <f>IF(ISBLANK($B346),"",VLOOKUP($B346,ILData!$A$2:$AJ$96,28))</f>
        <v>56400</v>
      </c>
      <c r="I346">
        <f>IF(ISBLANK($B346),"",VLOOKUP($B346,ILData!$A$2:$AJ$96,29))</f>
        <v>60950</v>
      </c>
      <c r="J346">
        <f>IF(ISBLANK($B346),"",VLOOKUP($B346,ILData!$A$2:$AJ$96,30))</f>
        <v>65450</v>
      </c>
      <c r="K346">
        <f>IF(ISBLANK($B346),"",VLOOKUP($B346,ILData!$A$2:$AJ$96,31))</f>
        <v>69950</v>
      </c>
      <c r="L346">
        <f>IF(ISBLANK($B346),"",VLOOKUP($B346,ILData!$A$2:$AJ$96,32))</f>
        <v>74450</v>
      </c>
    </row>
    <row r="347" spans="1:12" x14ac:dyDescent="0.25">
      <c r="A347" s="98" t="s">
        <v>686</v>
      </c>
      <c r="B347" t="s">
        <v>31</v>
      </c>
      <c r="C347" s="158">
        <f>INDEX('Ability to Pay'!$C$2:$C$441,MATCH(A347,'Ability to Pay'!$A$2:$A$441,0))</f>
        <v>0.28999999999999998</v>
      </c>
      <c r="D347" s="101">
        <f>INDEX('Unemployment Rates'!$B$2:$B$96,MATCH(B347,'Unemployment Rates'!$A$2:$A$96,0))</f>
        <v>4.5999999999999999E-2</v>
      </c>
      <c r="E347">
        <f>IF(ISBLANK($B347),"",VLOOKUP($B347,ILData!$A$2:$AJ$96,25))</f>
        <v>45400</v>
      </c>
      <c r="F347">
        <f>IF(ISBLANK($B347),"",VLOOKUP($B347,ILData!$A$2:$AJ$96,26))</f>
        <v>51850</v>
      </c>
      <c r="G347">
        <f>IF(ISBLANK($B347),"",VLOOKUP($B347,ILData!$A$2:$AJ$96,27))</f>
        <v>58350</v>
      </c>
      <c r="H347">
        <f>IF(ISBLANK($B347),"",VLOOKUP($B347,ILData!$A$2:$AJ$96,28))</f>
        <v>64800</v>
      </c>
      <c r="I347">
        <f>IF(ISBLANK($B347),"",VLOOKUP($B347,ILData!$A$2:$AJ$96,29))</f>
        <v>70000</v>
      </c>
      <c r="J347">
        <f>IF(ISBLANK($B347),"",VLOOKUP($B347,ILData!$A$2:$AJ$96,30))</f>
        <v>75200</v>
      </c>
      <c r="K347">
        <f>IF(ISBLANK($B347),"",VLOOKUP($B347,ILData!$A$2:$AJ$96,31))</f>
        <v>80400</v>
      </c>
      <c r="L347">
        <f>IF(ISBLANK($B347),"",VLOOKUP($B347,ILData!$A$2:$AJ$96,32))</f>
        <v>85550</v>
      </c>
    </row>
    <row r="348" spans="1:12" x14ac:dyDescent="0.25">
      <c r="A348" s="98" t="s">
        <v>706</v>
      </c>
      <c r="B348" t="s">
        <v>34</v>
      </c>
      <c r="C348" s="158">
        <f>INDEX('Ability to Pay'!$C$2:$C$441,MATCH(A348,'Ability to Pay'!$A$2:$A$441,0))</f>
        <v>0.22</v>
      </c>
      <c r="D348" s="101">
        <f>INDEX('Unemployment Rates'!$B$2:$B$96,MATCH(B348,'Unemployment Rates'!$A$2:$A$96,0))</f>
        <v>4.9000000000000002E-2</v>
      </c>
      <c r="E348">
        <f>IF(ISBLANK($B348),"",VLOOKUP($B348,ILData!$A$2:$AJ$96,25))</f>
        <v>37400</v>
      </c>
      <c r="F348">
        <f>IF(ISBLANK($B348),"",VLOOKUP($B348,ILData!$A$2:$AJ$96,26))</f>
        <v>42750</v>
      </c>
      <c r="G348">
        <f>IF(ISBLANK($B348),"",VLOOKUP($B348,ILData!$A$2:$AJ$96,27))</f>
        <v>48100</v>
      </c>
      <c r="H348">
        <f>IF(ISBLANK($B348),"",VLOOKUP($B348,ILData!$A$2:$AJ$96,28))</f>
        <v>53400</v>
      </c>
      <c r="I348">
        <f>IF(ISBLANK($B348),"",VLOOKUP($B348,ILData!$A$2:$AJ$96,29))</f>
        <v>57700</v>
      </c>
      <c r="J348">
        <f>IF(ISBLANK($B348),"",VLOOKUP($B348,ILData!$A$2:$AJ$96,30))</f>
        <v>61950</v>
      </c>
      <c r="K348">
        <f>IF(ISBLANK($B348),"",VLOOKUP($B348,ILData!$A$2:$AJ$96,31))</f>
        <v>66250</v>
      </c>
      <c r="L348">
        <f>IF(ISBLANK($B348),"",VLOOKUP($B348,ILData!$A$2:$AJ$96,32))</f>
        <v>70500</v>
      </c>
    </row>
    <row r="349" spans="1:12" x14ac:dyDescent="0.25">
      <c r="A349" s="98" t="s">
        <v>920</v>
      </c>
      <c r="B349" t="s">
        <v>82</v>
      </c>
      <c r="C349" s="158">
        <f>INDEX('Ability to Pay'!$C$2:$C$441,MATCH(A349,'Ability to Pay'!$A$2:$A$441,0))</f>
        <v>0.28999999999999998</v>
      </c>
      <c r="D349" s="101">
        <f>INDEX('Unemployment Rates'!$B$2:$B$96,MATCH(B349,'Unemployment Rates'!$A$2:$A$96,0))</f>
        <v>4.2999999999999997E-2</v>
      </c>
      <c r="E349">
        <f>IF(ISBLANK($B349),"",VLOOKUP($B349,ILData!$A$2:$AJ$96,25))</f>
        <v>55900</v>
      </c>
      <c r="F349">
        <f>IF(ISBLANK($B349),"",VLOOKUP($B349,ILData!$A$2:$AJ$96,26))</f>
        <v>63900</v>
      </c>
      <c r="G349">
        <f>IF(ISBLANK($B349),"",VLOOKUP($B349,ILData!$A$2:$AJ$96,27))</f>
        <v>71900</v>
      </c>
      <c r="H349">
        <f>IF(ISBLANK($B349),"",VLOOKUP($B349,ILData!$A$2:$AJ$96,28))</f>
        <v>79850</v>
      </c>
      <c r="I349">
        <f>IF(ISBLANK($B349),"",VLOOKUP($B349,ILData!$A$2:$AJ$96,29))</f>
        <v>86250</v>
      </c>
      <c r="J349">
        <f>IF(ISBLANK($B349),"",VLOOKUP($B349,ILData!$A$2:$AJ$96,30))</f>
        <v>92650</v>
      </c>
      <c r="K349">
        <f>IF(ISBLANK($B349),"",VLOOKUP($B349,ILData!$A$2:$AJ$96,31))</f>
        <v>99050</v>
      </c>
      <c r="L349">
        <f>IF(ISBLANK($B349),"",VLOOKUP($B349,ILData!$A$2:$AJ$96,32))</f>
        <v>105450</v>
      </c>
    </row>
    <row r="350" spans="1:12" x14ac:dyDescent="0.25">
      <c r="A350" s="98" t="s">
        <v>718</v>
      </c>
      <c r="B350" t="s">
        <v>36</v>
      </c>
      <c r="C350" s="158">
        <f>INDEX('Ability to Pay'!$C$2:$C$441,MATCH(A350,'Ability to Pay'!$A$2:$A$441,0))</f>
        <v>0.16</v>
      </c>
      <c r="D350" s="101">
        <f>INDEX('Unemployment Rates'!$B$2:$B$96,MATCH(B350,'Unemployment Rates'!$A$2:$A$96,0))</f>
        <v>0.05</v>
      </c>
      <c r="E350">
        <f>IF(ISBLANK($B350),"",VLOOKUP($B350,ILData!$A$2:$AJ$96,25))</f>
        <v>37400</v>
      </c>
      <c r="F350">
        <f>IF(ISBLANK($B350),"",VLOOKUP($B350,ILData!$A$2:$AJ$96,26))</f>
        <v>42750</v>
      </c>
      <c r="G350">
        <f>IF(ISBLANK($B350),"",VLOOKUP($B350,ILData!$A$2:$AJ$96,27))</f>
        <v>48100</v>
      </c>
      <c r="H350">
        <f>IF(ISBLANK($B350),"",VLOOKUP($B350,ILData!$A$2:$AJ$96,28))</f>
        <v>53400</v>
      </c>
      <c r="I350">
        <f>IF(ISBLANK($B350),"",VLOOKUP($B350,ILData!$A$2:$AJ$96,29))</f>
        <v>57700</v>
      </c>
      <c r="J350">
        <f>IF(ISBLANK($B350),"",VLOOKUP($B350,ILData!$A$2:$AJ$96,30))</f>
        <v>61950</v>
      </c>
      <c r="K350">
        <f>IF(ISBLANK($B350),"",VLOOKUP($B350,ILData!$A$2:$AJ$96,31))</f>
        <v>66250</v>
      </c>
      <c r="L350">
        <f>IF(ISBLANK($B350),"",VLOOKUP($B350,ILData!$A$2:$AJ$96,32))</f>
        <v>70500</v>
      </c>
    </row>
    <row r="351" spans="1:12" x14ac:dyDescent="0.25">
      <c r="A351" s="99" t="s">
        <v>376</v>
      </c>
      <c r="B351" t="s">
        <v>57</v>
      </c>
      <c r="C351" s="158">
        <f>INDEX('Ability to Pay'!$C$2:$C$441,MATCH(A351,'Ability to Pay'!$A$2:$A$441,0))</f>
        <v>0.19</v>
      </c>
      <c r="D351" s="101">
        <f>INDEX('Unemployment Rates'!$B$2:$B$96,MATCH(B351,'Unemployment Rates'!$A$2:$A$96,0))</f>
        <v>5.0999999999999997E-2</v>
      </c>
      <c r="E351">
        <f>IF(ISBLANK($B351),"",VLOOKUP($B351,ILData!$A$2:$AJ$96,25))</f>
        <v>37400</v>
      </c>
      <c r="F351">
        <f>IF(ISBLANK($B351),"",VLOOKUP($B351,ILData!$A$2:$AJ$96,26))</f>
        <v>42750</v>
      </c>
      <c r="G351">
        <f>IF(ISBLANK($B351),"",VLOOKUP($B351,ILData!$A$2:$AJ$96,27))</f>
        <v>48100</v>
      </c>
      <c r="H351">
        <f>IF(ISBLANK($B351),"",VLOOKUP($B351,ILData!$A$2:$AJ$96,28))</f>
        <v>53400</v>
      </c>
      <c r="I351">
        <f>IF(ISBLANK($B351),"",VLOOKUP($B351,ILData!$A$2:$AJ$96,29))</f>
        <v>57700</v>
      </c>
      <c r="J351">
        <f>IF(ISBLANK($B351),"",VLOOKUP($B351,ILData!$A$2:$AJ$96,30))</f>
        <v>61950</v>
      </c>
      <c r="K351">
        <f>IF(ISBLANK($B351),"",VLOOKUP($B351,ILData!$A$2:$AJ$96,31))</f>
        <v>66250</v>
      </c>
      <c r="L351">
        <f>IF(ISBLANK($B351),"",VLOOKUP($B351,ILData!$A$2:$AJ$96,32))</f>
        <v>70500</v>
      </c>
    </row>
    <row r="352" spans="1:12" x14ac:dyDescent="0.25">
      <c r="A352" s="98" t="s">
        <v>759</v>
      </c>
      <c r="B352" t="s">
        <v>43</v>
      </c>
      <c r="C352" s="158">
        <f>INDEX('Ability to Pay'!$C$2:$C$441,MATCH(A352,'Ability to Pay'!$A$2:$A$441,0))</f>
        <v>0.25</v>
      </c>
      <c r="D352" s="101">
        <f>INDEX('Unemployment Rates'!$B$2:$B$96,MATCH(B352,'Unemployment Rates'!$A$2:$A$96,0))</f>
        <v>5.0999999999999997E-2</v>
      </c>
      <c r="E352">
        <f>IF(ISBLANK($B352),"",VLOOKUP($B352,ILData!$A$2:$AJ$96,25))</f>
        <v>37400</v>
      </c>
      <c r="F352">
        <f>IF(ISBLANK($B352),"",VLOOKUP($B352,ILData!$A$2:$AJ$96,26))</f>
        <v>42750</v>
      </c>
      <c r="G352">
        <f>IF(ISBLANK($B352),"",VLOOKUP($B352,ILData!$A$2:$AJ$96,27))</f>
        <v>48100</v>
      </c>
      <c r="H352">
        <f>IF(ISBLANK($B352),"",VLOOKUP($B352,ILData!$A$2:$AJ$96,28))</f>
        <v>53400</v>
      </c>
      <c r="I352">
        <f>IF(ISBLANK($B352),"",VLOOKUP($B352,ILData!$A$2:$AJ$96,29))</f>
        <v>57700</v>
      </c>
      <c r="J352">
        <f>IF(ISBLANK($B352),"",VLOOKUP($B352,ILData!$A$2:$AJ$96,30))</f>
        <v>61950</v>
      </c>
      <c r="K352">
        <f>IF(ISBLANK($B352),"",VLOOKUP($B352,ILData!$A$2:$AJ$96,31))</f>
        <v>66250</v>
      </c>
      <c r="L352">
        <f>IF(ISBLANK($B352),"",VLOOKUP($B352,ILData!$A$2:$AJ$96,32))</f>
        <v>70500</v>
      </c>
    </row>
    <row r="353" spans="1:12" x14ac:dyDescent="0.25">
      <c r="A353" s="98" t="s">
        <v>881</v>
      </c>
      <c r="B353" t="s">
        <v>73</v>
      </c>
      <c r="C353" s="158">
        <f>INDEX('Ability to Pay'!$C$2:$C$441,MATCH(A353,'Ability to Pay'!$A$2:$A$441,0))</f>
        <v>0.21</v>
      </c>
      <c r="D353" s="101">
        <f>INDEX('Unemployment Rates'!$B$2:$B$96,MATCH(B353,'Unemployment Rates'!$A$2:$A$96,0))</f>
        <v>5.0999999999999997E-2</v>
      </c>
      <c r="E353">
        <f>IF(ISBLANK($B353),"",VLOOKUP($B353,ILData!$A$2:$AJ$96,25))</f>
        <v>37400</v>
      </c>
      <c r="F353">
        <f>IF(ISBLANK($B353),"",VLOOKUP($B353,ILData!$A$2:$AJ$96,26))</f>
        <v>42750</v>
      </c>
      <c r="G353">
        <f>IF(ISBLANK($B353),"",VLOOKUP($B353,ILData!$A$2:$AJ$96,27))</f>
        <v>48100</v>
      </c>
      <c r="H353">
        <f>IF(ISBLANK($B353),"",VLOOKUP($B353,ILData!$A$2:$AJ$96,28))</f>
        <v>53400</v>
      </c>
      <c r="I353">
        <f>IF(ISBLANK($B353),"",VLOOKUP($B353,ILData!$A$2:$AJ$96,29))</f>
        <v>57700</v>
      </c>
      <c r="J353">
        <f>IF(ISBLANK($B353),"",VLOOKUP($B353,ILData!$A$2:$AJ$96,30))</f>
        <v>61950</v>
      </c>
      <c r="K353">
        <f>IF(ISBLANK($B353),"",VLOOKUP($B353,ILData!$A$2:$AJ$96,31))</f>
        <v>66250</v>
      </c>
      <c r="L353">
        <f>IF(ISBLANK($B353),"",VLOOKUP($B353,ILData!$A$2:$AJ$96,32))</f>
        <v>70500</v>
      </c>
    </row>
    <row r="354" spans="1:12" x14ac:dyDescent="0.25">
      <c r="A354" s="98" t="s">
        <v>773</v>
      </c>
      <c r="B354" t="s">
        <v>46</v>
      </c>
      <c r="C354" s="158">
        <f>INDEX('Ability to Pay'!$C$2:$C$441,MATCH(A354,'Ability to Pay'!$A$2:$A$441,0))</f>
        <v>0.2</v>
      </c>
      <c r="D354" s="101">
        <f>INDEX('Unemployment Rates'!$B$2:$B$96,MATCH(B354,'Unemployment Rates'!$A$2:$A$96,0))</f>
        <v>5.2999999999999999E-2</v>
      </c>
      <c r="E354">
        <f>IF(ISBLANK($B354),"",VLOOKUP($B354,ILData!$A$2:$AJ$96,25))</f>
        <v>37450</v>
      </c>
      <c r="F354">
        <f>IF(ISBLANK($B354),"",VLOOKUP($B354,ILData!$A$2:$AJ$96,26))</f>
        <v>42800</v>
      </c>
      <c r="G354">
        <f>IF(ISBLANK($B354),"",VLOOKUP($B354,ILData!$A$2:$AJ$96,27))</f>
        <v>48150</v>
      </c>
      <c r="H354">
        <f>IF(ISBLANK($B354),"",VLOOKUP($B354,ILData!$A$2:$AJ$96,28))</f>
        <v>53500</v>
      </c>
      <c r="I354">
        <f>IF(ISBLANK($B354),"",VLOOKUP($B354,ILData!$A$2:$AJ$96,29))</f>
        <v>57800</v>
      </c>
      <c r="J354">
        <f>IF(ISBLANK($B354),"",VLOOKUP($B354,ILData!$A$2:$AJ$96,30))</f>
        <v>62100</v>
      </c>
      <c r="K354">
        <f>IF(ISBLANK($B354),"",VLOOKUP($B354,ILData!$A$2:$AJ$96,31))</f>
        <v>66350</v>
      </c>
      <c r="L354">
        <f>IF(ISBLANK($B354),"",VLOOKUP($B354,ILData!$A$2:$AJ$96,32))</f>
        <v>70650</v>
      </c>
    </row>
    <row r="355" spans="1:12" x14ac:dyDescent="0.25">
      <c r="A355" s="98" t="s">
        <v>753</v>
      </c>
      <c r="B355" t="s">
        <v>42</v>
      </c>
      <c r="C355" s="158">
        <f>INDEX('Ability to Pay'!$C$2:$C$441,MATCH(A355,'Ability to Pay'!$A$2:$A$441,0))</f>
        <v>0.11</v>
      </c>
      <c r="D355" s="101">
        <f>INDEX('Unemployment Rates'!$B$2:$B$96,MATCH(B355,'Unemployment Rates'!$A$2:$A$96,0))</f>
        <v>6.0999999999999999E-2</v>
      </c>
      <c r="E355">
        <f>IF(ISBLANK($B355),"",VLOOKUP($B355,ILData!$A$2:$AJ$96,25))</f>
        <v>37400</v>
      </c>
      <c r="F355">
        <f>IF(ISBLANK($B355),"",VLOOKUP($B355,ILData!$A$2:$AJ$96,26))</f>
        <v>42750</v>
      </c>
      <c r="G355">
        <f>IF(ISBLANK($B355),"",VLOOKUP($B355,ILData!$A$2:$AJ$96,27))</f>
        <v>48100</v>
      </c>
      <c r="H355">
        <f>IF(ISBLANK($B355),"",VLOOKUP($B355,ILData!$A$2:$AJ$96,28))</f>
        <v>53400</v>
      </c>
      <c r="I355">
        <f>IF(ISBLANK($B355),"",VLOOKUP($B355,ILData!$A$2:$AJ$96,29))</f>
        <v>57700</v>
      </c>
      <c r="J355">
        <f>IF(ISBLANK($B355),"",VLOOKUP($B355,ILData!$A$2:$AJ$96,30))</f>
        <v>61950</v>
      </c>
      <c r="K355">
        <f>IF(ISBLANK($B355),"",VLOOKUP($B355,ILData!$A$2:$AJ$96,31))</f>
        <v>66250</v>
      </c>
      <c r="L355">
        <f>IF(ISBLANK($B355),"",VLOOKUP($B355,ILData!$A$2:$AJ$96,32))</f>
        <v>70500</v>
      </c>
    </row>
    <row r="356" spans="1:12" x14ac:dyDescent="0.25">
      <c r="A356" s="98" t="s">
        <v>760</v>
      </c>
      <c r="B356" t="s">
        <v>43</v>
      </c>
      <c r="C356" s="158">
        <f>INDEX('Ability to Pay'!$C$2:$C$441,MATCH(A356,'Ability to Pay'!$A$2:$A$441,0))</f>
        <v>0.11</v>
      </c>
      <c r="D356" s="101">
        <f>INDEX('Unemployment Rates'!$B$2:$B$96,MATCH(B356,'Unemployment Rates'!$A$2:$A$96,0))</f>
        <v>5.0999999999999997E-2</v>
      </c>
      <c r="E356">
        <f>IF(ISBLANK($B356),"",VLOOKUP($B356,ILData!$A$2:$AJ$96,25))</f>
        <v>37400</v>
      </c>
      <c r="F356">
        <f>IF(ISBLANK($B356),"",VLOOKUP($B356,ILData!$A$2:$AJ$96,26))</f>
        <v>42750</v>
      </c>
      <c r="G356">
        <f>IF(ISBLANK($B356),"",VLOOKUP($B356,ILData!$A$2:$AJ$96,27))</f>
        <v>48100</v>
      </c>
      <c r="H356">
        <f>IF(ISBLANK($B356),"",VLOOKUP($B356,ILData!$A$2:$AJ$96,28))</f>
        <v>53400</v>
      </c>
      <c r="I356">
        <f>IF(ISBLANK($B356),"",VLOOKUP($B356,ILData!$A$2:$AJ$96,29))</f>
        <v>57700</v>
      </c>
      <c r="J356">
        <f>IF(ISBLANK($B356),"",VLOOKUP($B356,ILData!$A$2:$AJ$96,30))</f>
        <v>61950</v>
      </c>
      <c r="K356">
        <f>IF(ISBLANK($B356),"",VLOOKUP($B356,ILData!$A$2:$AJ$96,31))</f>
        <v>66250</v>
      </c>
      <c r="L356">
        <f>IF(ISBLANK($B356),"",VLOOKUP($B356,ILData!$A$2:$AJ$96,32))</f>
        <v>70500</v>
      </c>
    </row>
    <row r="357" spans="1:12" x14ac:dyDescent="0.25">
      <c r="A357" s="98" t="s">
        <v>925</v>
      </c>
      <c r="B357" t="s">
        <v>83</v>
      </c>
      <c r="C357" s="158">
        <f>INDEX('Ability to Pay'!$C$2:$C$441,MATCH(A357,'Ability to Pay'!$A$2:$A$441,0))</f>
        <v>0.11</v>
      </c>
      <c r="D357" s="101">
        <f>INDEX('Unemployment Rates'!$B$2:$B$96,MATCH(B357,'Unemployment Rates'!$A$2:$A$96,0))</f>
        <v>6.0999999999999999E-2</v>
      </c>
      <c r="E357">
        <f>IF(ISBLANK($B357),"",VLOOKUP($B357,ILData!$A$2:$AJ$96,25))</f>
        <v>37400</v>
      </c>
      <c r="F357">
        <f>IF(ISBLANK($B357),"",VLOOKUP($B357,ILData!$A$2:$AJ$96,26))</f>
        <v>42750</v>
      </c>
      <c r="G357">
        <f>IF(ISBLANK($B357),"",VLOOKUP($B357,ILData!$A$2:$AJ$96,27))</f>
        <v>48100</v>
      </c>
      <c r="H357">
        <f>IF(ISBLANK($B357),"",VLOOKUP($B357,ILData!$A$2:$AJ$96,28))</f>
        <v>53400</v>
      </c>
      <c r="I357">
        <f>IF(ISBLANK($B357),"",VLOOKUP($B357,ILData!$A$2:$AJ$96,29))</f>
        <v>57700</v>
      </c>
      <c r="J357">
        <f>IF(ISBLANK($B357),"",VLOOKUP($B357,ILData!$A$2:$AJ$96,30))</f>
        <v>61950</v>
      </c>
      <c r="K357">
        <f>IF(ISBLANK($B357),"",VLOOKUP($B357,ILData!$A$2:$AJ$96,31))</f>
        <v>66250</v>
      </c>
      <c r="L357">
        <f>IF(ISBLANK($B357),"",VLOOKUP($B357,ILData!$A$2:$AJ$96,32))</f>
        <v>70500</v>
      </c>
    </row>
    <row r="358" spans="1:12" x14ac:dyDescent="0.25">
      <c r="A358" s="98" t="s">
        <v>662</v>
      </c>
      <c r="B358" t="s">
        <v>27</v>
      </c>
      <c r="C358" s="158">
        <f>INDEX('Ability to Pay'!$C$2:$C$441,MATCH(A358,'Ability to Pay'!$A$2:$A$441,0))</f>
        <v>0.11</v>
      </c>
      <c r="D358" s="101">
        <f>INDEX('Unemployment Rates'!$B$2:$B$96,MATCH(B358,'Unemployment Rates'!$A$2:$A$96,0))</f>
        <v>6.3E-2</v>
      </c>
      <c r="E358">
        <f>IF(ISBLANK($B358),"",VLOOKUP($B358,ILData!$A$2:$AJ$96,25))</f>
        <v>37400</v>
      </c>
      <c r="F358">
        <f>IF(ISBLANK($B358),"",VLOOKUP($B358,ILData!$A$2:$AJ$96,26))</f>
        <v>42750</v>
      </c>
      <c r="G358">
        <f>IF(ISBLANK($B358),"",VLOOKUP($B358,ILData!$A$2:$AJ$96,27))</f>
        <v>48100</v>
      </c>
      <c r="H358">
        <f>IF(ISBLANK($B358),"",VLOOKUP($B358,ILData!$A$2:$AJ$96,28))</f>
        <v>53400</v>
      </c>
      <c r="I358">
        <f>IF(ISBLANK($B358),"",VLOOKUP($B358,ILData!$A$2:$AJ$96,29))</f>
        <v>57700</v>
      </c>
      <c r="J358">
        <f>IF(ISBLANK($B358),"",VLOOKUP($B358,ILData!$A$2:$AJ$96,30))</f>
        <v>61950</v>
      </c>
      <c r="K358">
        <f>IF(ISBLANK($B358),"",VLOOKUP($B358,ILData!$A$2:$AJ$96,31))</f>
        <v>66250</v>
      </c>
      <c r="L358">
        <f>IF(ISBLANK($B358),"",VLOOKUP($B358,ILData!$A$2:$AJ$96,32))</f>
        <v>70500</v>
      </c>
    </row>
    <row r="359" spans="1:12" x14ac:dyDescent="0.25">
      <c r="A359" s="98" t="s">
        <v>860</v>
      </c>
      <c r="B359" t="s">
        <v>62</v>
      </c>
      <c r="C359" s="158">
        <f>INDEX('Ability to Pay'!$C$2:$C$441,MATCH(A359,'Ability to Pay'!$A$2:$A$441,0))</f>
        <v>0.11</v>
      </c>
      <c r="D359" s="101">
        <f>INDEX('Unemployment Rates'!$B$2:$B$96,MATCH(B359,'Unemployment Rates'!$A$2:$A$96,0))</f>
        <v>6.0999999999999999E-2</v>
      </c>
      <c r="E359">
        <f>IF(ISBLANK($B359),"",VLOOKUP($B359,ILData!$A$2:$AJ$96,25))</f>
        <v>37400</v>
      </c>
      <c r="F359">
        <f>IF(ISBLANK($B359),"",VLOOKUP($B359,ILData!$A$2:$AJ$96,26))</f>
        <v>42750</v>
      </c>
      <c r="G359">
        <f>IF(ISBLANK($B359),"",VLOOKUP($B359,ILData!$A$2:$AJ$96,27))</f>
        <v>48100</v>
      </c>
      <c r="H359">
        <f>IF(ISBLANK($B359),"",VLOOKUP($B359,ILData!$A$2:$AJ$96,28))</f>
        <v>53400</v>
      </c>
      <c r="I359">
        <f>IF(ISBLANK($B359),"",VLOOKUP($B359,ILData!$A$2:$AJ$96,29))</f>
        <v>57700</v>
      </c>
      <c r="J359">
        <f>IF(ISBLANK($B359),"",VLOOKUP($B359,ILData!$A$2:$AJ$96,30))</f>
        <v>61950</v>
      </c>
      <c r="K359">
        <f>IF(ISBLANK($B359),"",VLOOKUP($B359,ILData!$A$2:$AJ$96,31))</f>
        <v>66250</v>
      </c>
      <c r="L359">
        <f>IF(ISBLANK($B359),"",VLOOKUP($B359,ILData!$A$2:$AJ$96,32))</f>
        <v>70500</v>
      </c>
    </row>
    <row r="360" spans="1:12" x14ac:dyDescent="0.25">
      <c r="A360" s="98" t="s">
        <v>929</v>
      </c>
      <c r="B360" t="s">
        <v>84</v>
      </c>
      <c r="C360" s="158">
        <f>INDEX('Ability to Pay'!$C$2:$C$441,MATCH(A360,'Ability to Pay'!$A$2:$A$441,0))</f>
        <v>0.16</v>
      </c>
      <c r="D360" s="101">
        <f>INDEX('Unemployment Rates'!$B$2:$B$96,MATCH(B360,'Unemployment Rates'!$A$2:$A$96,0))</f>
        <v>5.3999999999999999E-2</v>
      </c>
      <c r="E360">
        <f>IF(ISBLANK($B360),"",VLOOKUP($B360,ILData!$A$2:$AJ$96,25))</f>
        <v>44600</v>
      </c>
      <c r="F360">
        <f>IF(ISBLANK($B360),"",VLOOKUP($B360,ILData!$A$2:$AJ$96,26))</f>
        <v>51000</v>
      </c>
      <c r="G360">
        <f>IF(ISBLANK($B360),"",VLOOKUP($B360,ILData!$A$2:$AJ$96,27))</f>
        <v>57350</v>
      </c>
      <c r="H360">
        <f>IF(ISBLANK($B360),"",VLOOKUP($B360,ILData!$A$2:$AJ$96,28))</f>
        <v>63700</v>
      </c>
      <c r="I360">
        <f>IF(ISBLANK($B360),"",VLOOKUP($B360,ILData!$A$2:$AJ$96,29))</f>
        <v>68800</v>
      </c>
      <c r="J360">
        <f>IF(ISBLANK($B360),"",VLOOKUP($B360,ILData!$A$2:$AJ$96,30))</f>
        <v>73900</v>
      </c>
      <c r="K360">
        <f>IF(ISBLANK($B360),"",VLOOKUP($B360,ILData!$A$2:$AJ$96,31))</f>
        <v>79000</v>
      </c>
      <c r="L360">
        <f>IF(ISBLANK($B360),"",VLOOKUP($B360,ILData!$A$2:$AJ$96,32))</f>
        <v>84100</v>
      </c>
    </row>
    <row r="361" spans="1:12" x14ac:dyDescent="0.25">
      <c r="A361" s="98" t="s">
        <v>931</v>
      </c>
      <c r="B361" t="s">
        <v>85</v>
      </c>
      <c r="C361" s="158">
        <f>INDEX('Ability to Pay'!$C$2:$C$441,MATCH(A361,'Ability to Pay'!$A$2:$A$441,0))</f>
        <v>0.24</v>
      </c>
      <c r="D361" s="101">
        <f>INDEX('Unemployment Rates'!$B$2:$B$96,MATCH(B361,'Unemployment Rates'!$A$2:$A$96,0))</f>
        <v>5.6000000000000001E-2</v>
      </c>
      <c r="E361">
        <f>IF(ISBLANK($B361),"",VLOOKUP($B361,ILData!$A$2:$AJ$96,25))</f>
        <v>37400</v>
      </c>
      <c r="F361">
        <f>IF(ISBLANK($B361),"",VLOOKUP($B361,ILData!$A$2:$AJ$96,26))</f>
        <v>42750</v>
      </c>
      <c r="G361">
        <f>IF(ISBLANK($B361),"",VLOOKUP($B361,ILData!$A$2:$AJ$96,27))</f>
        <v>48100</v>
      </c>
      <c r="H361">
        <f>IF(ISBLANK($B361),"",VLOOKUP($B361,ILData!$A$2:$AJ$96,28))</f>
        <v>53400</v>
      </c>
      <c r="I361">
        <f>IF(ISBLANK($B361),"",VLOOKUP($B361,ILData!$A$2:$AJ$96,29))</f>
        <v>57700</v>
      </c>
      <c r="J361">
        <f>IF(ISBLANK($B361),"",VLOOKUP($B361,ILData!$A$2:$AJ$96,30))</f>
        <v>61950</v>
      </c>
      <c r="K361">
        <f>IF(ISBLANK($B361),"",VLOOKUP($B361,ILData!$A$2:$AJ$96,31))</f>
        <v>66250</v>
      </c>
      <c r="L361">
        <f>IF(ISBLANK($B361),"",VLOOKUP($B361,ILData!$A$2:$AJ$96,32))</f>
        <v>70500</v>
      </c>
    </row>
    <row r="362" spans="1:12" x14ac:dyDescent="0.25">
      <c r="A362" s="98" t="s">
        <v>935</v>
      </c>
      <c r="B362" t="s">
        <v>85</v>
      </c>
      <c r="C362" s="158">
        <f>INDEX('Ability to Pay'!$C$2:$C$441,MATCH(A362,'Ability to Pay'!$A$2:$A$441,0))</f>
        <v>0.23</v>
      </c>
      <c r="D362" s="101">
        <f>INDEX('Unemployment Rates'!$B$2:$B$96,MATCH(B362,'Unemployment Rates'!$A$2:$A$96,0))</f>
        <v>5.6000000000000001E-2</v>
      </c>
      <c r="E362">
        <f>IF(ISBLANK($B362),"",VLOOKUP($B362,ILData!$A$2:$AJ$96,25))</f>
        <v>37400</v>
      </c>
      <c r="F362">
        <f>IF(ISBLANK($B362),"",VLOOKUP($B362,ILData!$A$2:$AJ$96,26))</f>
        <v>42750</v>
      </c>
      <c r="G362">
        <f>IF(ISBLANK($B362),"",VLOOKUP($B362,ILData!$A$2:$AJ$96,27))</f>
        <v>48100</v>
      </c>
      <c r="H362">
        <f>IF(ISBLANK($B362),"",VLOOKUP($B362,ILData!$A$2:$AJ$96,28))</f>
        <v>53400</v>
      </c>
      <c r="I362">
        <f>IF(ISBLANK($B362),"",VLOOKUP($B362,ILData!$A$2:$AJ$96,29))</f>
        <v>57700</v>
      </c>
      <c r="J362">
        <f>IF(ISBLANK($B362),"",VLOOKUP($B362,ILData!$A$2:$AJ$96,30))</f>
        <v>61950</v>
      </c>
      <c r="K362">
        <f>IF(ISBLANK($B362),"",VLOOKUP($B362,ILData!$A$2:$AJ$96,31))</f>
        <v>66250</v>
      </c>
      <c r="L362">
        <f>IF(ISBLANK($B362),"",VLOOKUP($B362,ILData!$A$2:$AJ$96,32))</f>
        <v>70500</v>
      </c>
    </row>
    <row r="363" spans="1:12" x14ac:dyDescent="0.25">
      <c r="A363" s="98" t="s">
        <v>999</v>
      </c>
      <c r="B363" t="s">
        <v>99</v>
      </c>
      <c r="C363" s="158">
        <f>INDEX('Ability to Pay'!$C$2:$C$441,MATCH(A363,'Ability to Pay'!$A$2:$A$441,0))</f>
        <v>0.21</v>
      </c>
      <c r="D363" s="101">
        <f>INDEX('Unemployment Rates'!$B$2:$B$96,MATCH(B363,'Unemployment Rates'!$A$2:$A$96,0))</f>
        <v>4.2999999999999997E-2</v>
      </c>
      <c r="E363">
        <f>IF(ISBLANK($B363),"",VLOOKUP($B363,ILData!$A$2:$AJ$96,25))</f>
        <v>37400</v>
      </c>
      <c r="F363">
        <f>IF(ISBLANK($B363),"",VLOOKUP($B363,ILData!$A$2:$AJ$96,26))</f>
        <v>42750</v>
      </c>
      <c r="G363">
        <f>IF(ISBLANK($B363),"",VLOOKUP($B363,ILData!$A$2:$AJ$96,27))</f>
        <v>48100</v>
      </c>
      <c r="H363">
        <f>IF(ISBLANK($B363),"",VLOOKUP($B363,ILData!$A$2:$AJ$96,28))</f>
        <v>53400</v>
      </c>
      <c r="I363">
        <f>IF(ISBLANK($B363),"",VLOOKUP($B363,ILData!$A$2:$AJ$96,29))</f>
        <v>57700</v>
      </c>
      <c r="J363">
        <f>IF(ISBLANK($B363),"",VLOOKUP($B363,ILData!$A$2:$AJ$96,30))</f>
        <v>61950</v>
      </c>
      <c r="K363">
        <f>IF(ISBLANK($B363),"",VLOOKUP($B363,ILData!$A$2:$AJ$96,31))</f>
        <v>66250</v>
      </c>
      <c r="L363">
        <f>IF(ISBLANK($B363),"",VLOOKUP($B363,ILData!$A$2:$AJ$96,32))</f>
        <v>70500</v>
      </c>
    </row>
    <row r="364" spans="1:12" x14ac:dyDescent="0.25">
      <c r="A364" s="98" t="s">
        <v>936</v>
      </c>
      <c r="B364" t="s">
        <v>86</v>
      </c>
      <c r="C364" s="158">
        <f>INDEX('Ability to Pay'!$C$2:$C$441,MATCH(A364,'Ability to Pay'!$A$2:$A$441,0))</f>
        <v>0.18</v>
      </c>
      <c r="D364" s="101">
        <f>INDEX('Unemployment Rates'!$B$2:$B$96,MATCH(B364,'Unemployment Rates'!$A$2:$A$96,0))</f>
        <v>6.9000000000000006E-2</v>
      </c>
      <c r="E364">
        <f>IF(ISBLANK($B364),"",VLOOKUP($B364,ILData!$A$2:$AJ$96,25))</f>
        <v>45400</v>
      </c>
      <c r="F364">
        <f>IF(ISBLANK($B364),"",VLOOKUP($B364,ILData!$A$2:$AJ$96,26))</f>
        <v>51850</v>
      </c>
      <c r="G364">
        <f>IF(ISBLANK($B364),"",VLOOKUP($B364,ILData!$A$2:$AJ$96,27))</f>
        <v>58350</v>
      </c>
      <c r="H364">
        <f>IF(ISBLANK($B364),"",VLOOKUP($B364,ILData!$A$2:$AJ$96,28))</f>
        <v>64800</v>
      </c>
      <c r="I364">
        <f>IF(ISBLANK($B364),"",VLOOKUP($B364,ILData!$A$2:$AJ$96,29))</f>
        <v>70000</v>
      </c>
      <c r="J364">
        <f>IF(ISBLANK($B364),"",VLOOKUP($B364,ILData!$A$2:$AJ$96,30))</f>
        <v>75200</v>
      </c>
      <c r="K364">
        <f>IF(ISBLANK($B364),"",VLOOKUP($B364,ILData!$A$2:$AJ$96,31))</f>
        <v>80400</v>
      </c>
      <c r="L364">
        <f>IF(ISBLANK($B364),"",VLOOKUP($B364,ILData!$A$2:$AJ$96,32))</f>
        <v>85550</v>
      </c>
    </row>
    <row r="365" spans="1:12" x14ac:dyDescent="0.25">
      <c r="A365" s="98" t="s">
        <v>584</v>
      </c>
      <c r="B365" t="s">
        <v>9</v>
      </c>
      <c r="C365" s="158">
        <f>INDEX('Ability to Pay'!$C$2:$C$441,MATCH(A365,'Ability to Pay'!$A$2:$A$441,0))</f>
        <v>0.2</v>
      </c>
      <c r="D365" s="101">
        <f>INDEX('Unemployment Rates'!$B$2:$B$96,MATCH(B365,'Unemployment Rates'!$A$2:$A$96,0))</f>
        <v>5.0999999999999997E-2</v>
      </c>
      <c r="E365">
        <f>IF(ISBLANK($B365),"",VLOOKUP($B365,ILData!$A$2:$AJ$96,25))</f>
        <v>37400</v>
      </c>
      <c r="F365">
        <f>IF(ISBLANK($B365),"",VLOOKUP($B365,ILData!$A$2:$AJ$96,26))</f>
        <v>42750</v>
      </c>
      <c r="G365">
        <f>IF(ISBLANK($B365),"",VLOOKUP($B365,ILData!$A$2:$AJ$96,27))</f>
        <v>48100</v>
      </c>
      <c r="H365">
        <f>IF(ISBLANK($B365),"",VLOOKUP($B365,ILData!$A$2:$AJ$96,28))</f>
        <v>53400</v>
      </c>
      <c r="I365">
        <f>IF(ISBLANK($B365),"",VLOOKUP($B365,ILData!$A$2:$AJ$96,29))</f>
        <v>57700</v>
      </c>
      <c r="J365">
        <f>IF(ISBLANK($B365),"",VLOOKUP($B365,ILData!$A$2:$AJ$96,30))</f>
        <v>61950</v>
      </c>
      <c r="K365">
        <f>IF(ISBLANK($B365),"",VLOOKUP($B365,ILData!$A$2:$AJ$96,31))</f>
        <v>66250</v>
      </c>
      <c r="L365">
        <f>IF(ISBLANK($B365),"",VLOOKUP($B365,ILData!$A$2:$AJ$96,32))</f>
        <v>70500</v>
      </c>
    </row>
    <row r="366" spans="1:12" x14ac:dyDescent="0.25">
      <c r="A366" s="98" t="s">
        <v>742</v>
      </c>
      <c r="B366" t="s">
        <v>40</v>
      </c>
      <c r="C366" s="158">
        <f>INDEX('Ability to Pay'!$C$2:$C$441,MATCH(A366,'Ability to Pay'!$A$2:$A$441,0))</f>
        <v>0.28999999999999998</v>
      </c>
      <c r="D366" s="101">
        <f>INDEX('Unemployment Rates'!$B$2:$B$96,MATCH(B366,'Unemployment Rates'!$A$2:$A$96,0))</f>
        <v>4.8000000000000001E-2</v>
      </c>
      <c r="E366">
        <f>IF(ISBLANK($B366),"",VLOOKUP($B366,ILData!$A$2:$AJ$96,25))</f>
        <v>44600</v>
      </c>
      <c r="F366">
        <f>IF(ISBLANK($B366),"",VLOOKUP($B366,ILData!$A$2:$AJ$96,26))</f>
        <v>51000</v>
      </c>
      <c r="G366">
        <f>IF(ISBLANK($B366),"",VLOOKUP($B366,ILData!$A$2:$AJ$96,27))</f>
        <v>57350</v>
      </c>
      <c r="H366">
        <f>IF(ISBLANK($B366),"",VLOOKUP($B366,ILData!$A$2:$AJ$96,28))</f>
        <v>63700</v>
      </c>
      <c r="I366">
        <f>IF(ISBLANK($B366),"",VLOOKUP($B366,ILData!$A$2:$AJ$96,29))</f>
        <v>68800</v>
      </c>
      <c r="J366">
        <f>IF(ISBLANK($B366),"",VLOOKUP($B366,ILData!$A$2:$AJ$96,30))</f>
        <v>73900</v>
      </c>
      <c r="K366">
        <f>IF(ISBLANK($B366),"",VLOOKUP($B366,ILData!$A$2:$AJ$96,31))</f>
        <v>79000</v>
      </c>
      <c r="L366">
        <f>IF(ISBLANK($B366),"",VLOOKUP($B366,ILData!$A$2:$AJ$96,32))</f>
        <v>84100</v>
      </c>
    </row>
    <row r="367" spans="1:12" x14ac:dyDescent="0.25">
      <c r="A367" s="98" t="s">
        <v>754</v>
      </c>
      <c r="B367" t="s">
        <v>42</v>
      </c>
      <c r="C367" s="158">
        <f>INDEX('Ability to Pay'!$C$2:$C$441,MATCH(A367,'Ability to Pay'!$A$2:$A$441,0))</f>
        <v>0.16</v>
      </c>
      <c r="D367" s="101">
        <f>INDEX('Unemployment Rates'!$B$2:$B$96,MATCH(B367,'Unemployment Rates'!$A$2:$A$96,0))</f>
        <v>6.0999999999999999E-2</v>
      </c>
      <c r="E367">
        <f>IF(ISBLANK($B367),"",VLOOKUP($B367,ILData!$A$2:$AJ$96,25))</f>
        <v>37400</v>
      </c>
      <c r="F367">
        <f>IF(ISBLANK($B367),"",VLOOKUP($B367,ILData!$A$2:$AJ$96,26))</f>
        <v>42750</v>
      </c>
      <c r="G367">
        <f>IF(ISBLANK($B367),"",VLOOKUP($B367,ILData!$A$2:$AJ$96,27))</f>
        <v>48100</v>
      </c>
      <c r="H367">
        <f>IF(ISBLANK($B367),"",VLOOKUP($B367,ILData!$A$2:$AJ$96,28))</f>
        <v>53400</v>
      </c>
      <c r="I367">
        <f>IF(ISBLANK($B367),"",VLOOKUP($B367,ILData!$A$2:$AJ$96,29))</f>
        <v>57700</v>
      </c>
      <c r="J367">
        <f>IF(ISBLANK($B367),"",VLOOKUP($B367,ILData!$A$2:$AJ$96,30))</f>
        <v>61950</v>
      </c>
      <c r="K367">
        <f>IF(ISBLANK($B367),"",VLOOKUP($B367,ILData!$A$2:$AJ$96,31))</f>
        <v>66250</v>
      </c>
      <c r="L367">
        <f>IF(ISBLANK($B367),"",VLOOKUP($B367,ILData!$A$2:$AJ$96,32))</f>
        <v>70500</v>
      </c>
    </row>
    <row r="368" spans="1:12" x14ac:dyDescent="0.25">
      <c r="A368" s="98" t="s">
        <v>672</v>
      </c>
      <c r="B368" t="s">
        <v>29</v>
      </c>
      <c r="C368" s="158">
        <f>INDEX('Ability to Pay'!$C$2:$C$441,MATCH(A368,'Ability to Pay'!$A$2:$A$441,0))</f>
        <v>0.16</v>
      </c>
      <c r="D368" s="101">
        <f>INDEX('Unemployment Rates'!$B$2:$B$96,MATCH(B368,'Unemployment Rates'!$A$2:$A$96,0))</f>
        <v>4.1000000000000002E-2</v>
      </c>
      <c r="E368">
        <f>IF(ISBLANK($B368),"",VLOOKUP($B368,ILData!$A$2:$AJ$96,25))</f>
        <v>55900</v>
      </c>
      <c r="F368">
        <f>IF(ISBLANK($B368),"",VLOOKUP($B368,ILData!$A$2:$AJ$96,26))</f>
        <v>63900</v>
      </c>
      <c r="G368">
        <f>IF(ISBLANK($B368),"",VLOOKUP($B368,ILData!$A$2:$AJ$96,27))</f>
        <v>71900</v>
      </c>
      <c r="H368">
        <f>IF(ISBLANK($B368),"",VLOOKUP($B368,ILData!$A$2:$AJ$96,28))</f>
        <v>79850</v>
      </c>
      <c r="I368">
        <f>IF(ISBLANK($B368),"",VLOOKUP($B368,ILData!$A$2:$AJ$96,29))</f>
        <v>86250</v>
      </c>
      <c r="J368">
        <f>IF(ISBLANK($B368),"",VLOOKUP($B368,ILData!$A$2:$AJ$96,30))</f>
        <v>92650</v>
      </c>
      <c r="K368">
        <f>IF(ISBLANK($B368),"",VLOOKUP($B368,ILData!$A$2:$AJ$96,31))</f>
        <v>99050</v>
      </c>
      <c r="L368">
        <f>IF(ISBLANK($B368),"",VLOOKUP($B368,ILData!$A$2:$AJ$96,32))</f>
        <v>105450</v>
      </c>
    </row>
    <row r="369" spans="1:12" x14ac:dyDescent="0.25">
      <c r="A369" s="98" t="s">
        <v>944</v>
      </c>
      <c r="B369" t="s">
        <v>87</v>
      </c>
      <c r="C369" s="158">
        <f>INDEX('Ability to Pay'!$C$2:$C$441,MATCH(A369,'Ability to Pay'!$A$2:$A$441,0))</f>
        <v>0.23</v>
      </c>
      <c r="D369" s="101">
        <f>INDEX('Unemployment Rates'!$B$2:$B$96,MATCH(B369,'Unemployment Rates'!$A$2:$A$96,0))</f>
        <v>4.1000000000000002E-2</v>
      </c>
      <c r="E369">
        <f>IF(ISBLANK($B369),"",VLOOKUP($B369,ILData!$A$2:$AJ$96,25))</f>
        <v>38950</v>
      </c>
      <c r="F369">
        <f>IF(ISBLANK($B369),"",VLOOKUP($B369,ILData!$A$2:$AJ$96,26))</f>
        <v>44500</v>
      </c>
      <c r="G369">
        <f>IF(ISBLANK($B369),"",VLOOKUP($B369,ILData!$A$2:$AJ$96,27))</f>
        <v>50050</v>
      </c>
      <c r="H369">
        <f>IF(ISBLANK($B369),"",VLOOKUP($B369,ILData!$A$2:$AJ$96,28))</f>
        <v>55600</v>
      </c>
      <c r="I369">
        <f>IF(ISBLANK($B369),"",VLOOKUP($B369,ILData!$A$2:$AJ$96,29))</f>
        <v>60050</v>
      </c>
      <c r="J369">
        <f>IF(ISBLANK($B369),"",VLOOKUP($B369,ILData!$A$2:$AJ$96,30))</f>
        <v>64500</v>
      </c>
      <c r="K369">
        <f>IF(ISBLANK($B369),"",VLOOKUP($B369,ILData!$A$2:$AJ$96,31))</f>
        <v>68950</v>
      </c>
      <c r="L369">
        <f>IF(ISBLANK($B369),"",VLOOKUP($B369,ILData!$A$2:$AJ$96,32))</f>
        <v>73400</v>
      </c>
    </row>
    <row r="370" spans="1:12" x14ac:dyDescent="0.25">
      <c r="A370" s="98" t="s">
        <v>667</v>
      </c>
      <c r="B370" t="s">
        <v>28</v>
      </c>
      <c r="C370" s="158">
        <f>INDEX('Ability to Pay'!$C$2:$C$441,MATCH(A370,'Ability to Pay'!$A$2:$A$441,0))</f>
        <v>0.13</v>
      </c>
      <c r="D370" s="101">
        <f>INDEX('Unemployment Rates'!$B$2:$B$96,MATCH(B370,'Unemployment Rates'!$A$2:$A$96,0))</f>
        <v>5.7000000000000002E-2</v>
      </c>
      <c r="E370">
        <f>IF(ISBLANK($B370),"",VLOOKUP($B370,ILData!$A$2:$AJ$96,25))</f>
        <v>37400</v>
      </c>
      <c r="F370">
        <f>IF(ISBLANK($B370),"",VLOOKUP($B370,ILData!$A$2:$AJ$96,26))</f>
        <v>42750</v>
      </c>
      <c r="G370">
        <f>IF(ISBLANK($B370),"",VLOOKUP($B370,ILData!$A$2:$AJ$96,27))</f>
        <v>48100</v>
      </c>
      <c r="H370">
        <f>IF(ISBLANK($B370),"",VLOOKUP($B370,ILData!$A$2:$AJ$96,28))</f>
        <v>53400</v>
      </c>
      <c r="I370">
        <f>IF(ISBLANK($B370),"",VLOOKUP($B370,ILData!$A$2:$AJ$96,29))</f>
        <v>57700</v>
      </c>
      <c r="J370">
        <f>IF(ISBLANK($B370),"",VLOOKUP($B370,ILData!$A$2:$AJ$96,30))</f>
        <v>61950</v>
      </c>
      <c r="K370">
        <f>IF(ISBLANK($B370),"",VLOOKUP($B370,ILData!$A$2:$AJ$96,31))</f>
        <v>66250</v>
      </c>
      <c r="L370">
        <f>IF(ISBLANK($B370),"",VLOOKUP($B370,ILData!$A$2:$AJ$96,32))</f>
        <v>70500</v>
      </c>
    </row>
    <row r="371" spans="1:12" x14ac:dyDescent="0.25">
      <c r="A371" s="98" t="s">
        <v>924</v>
      </c>
      <c r="B371" t="s">
        <v>82</v>
      </c>
      <c r="C371" s="158">
        <f>INDEX('Ability to Pay'!$C$2:$C$441,MATCH(A371,'Ability to Pay'!$A$2:$A$441,0))</f>
        <v>0.28000000000000003</v>
      </c>
      <c r="D371" s="101">
        <f>INDEX('Unemployment Rates'!$B$2:$B$96,MATCH(B371,'Unemployment Rates'!$A$2:$A$96,0))</f>
        <v>4.2999999999999997E-2</v>
      </c>
      <c r="E371">
        <f>IF(ISBLANK($B371),"",VLOOKUP($B371,ILData!$A$2:$AJ$96,25))</f>
        <v>55900</v>
      </c>
      <c r="F371">
        <f>IF(ISBLANK($B371),"",VLOOKUP($B371,ILData!$A$2:$AJ$96,26))</f>
        <v>63900</v>
      </c>
      <c r="G371">
        <f>IF(ISBLANK($B371),"",VLOOKUP($B371,ILData!$A$2:$AJ$96,27))</f>
        <v>71900</v>
      </c>
      <c r="H371">
        <f>IF(ISBLANK($B371),"",VLOOKUP($B371,ILData!$A$2:$AJ$96,28))</f>
        <v>79850</v>
      </c>
      <c r="I371">
        <f>IF(ISBLANK($B371),"",VLOOKUP($B371,ILData!$A$2:$AJ$96,29))</f>
        <v>86250</v>
      </c>
      <c r="J371">
        <f>IF(ISBLANK($B371),"",VLOOKUP($B371,ILData!$A$2:$AJ$96,30))</f>
        <v>92650</v>
      </c>
      <c r="K371">
        <f>IF(ISBLANK($B371),"",VLOOKUP($B371,ILData!$A$2:$AJ$96,31))</f>
        <v>99050</v>
      </c>
      <c r="L371">
        <f>IF(ISBLANK($B371),"",VLOOKUP($B371,ILData!$A$2:$AJ$96,32))</f>
        <v>105450</v>
      </c>
    </row>
    <row r="372" spans="1:12" x14ac:dyDescent="0.25">
      <c r="A372" s="98" t="s">
        <v>746</v>
      </c>
      <c r="B372" t="s">
        <v>41</v>
      </c>
      <c r="C372" s="158">
        <f>INDEX('Ability to Pay'!$C$2:$C$441,MATCH(A372,'Ability to Pay'!$A$2:$A$441,0))</f>
        <v>0.1</v>
      </c>
      <c r="D372" s="101">
        <f>INDEX('Unemployment Rates'!$B$2:$B$96,MATCH(B372,'Unemployment Rates'!$A$2:$A$96,0))</f>
        <v>5.7000000000000002E-2</v>
      </c>
      <c r="E372">
        <f>IF(ISBLANK($B372),"",VLOOKUP($B372,ILData!$A$2:$AJ$96,25))</f>
        <v>37400</v>
      </c>
      <c r="F372">
        <f>IF(ISBLANK($B372),"",VLOOKUP($B372,ILData!$A$2:$AJ$96,26))</f>
        <v>42750</v>
      </c>
      <c r="G372">
        <f>IF(ISBLANK($B372),"",VLOOKUP($B372,ILData!$A$2:$AJ$96,27))</f>
        <v>48100</v>
      </c>
      <c r="H372">
        <f>IF(ISBLANK($B372),"",VLOOKUP($B372,ILData!$A$2:$AJ$96,28))</f>
        <v>53400</v>
      </c>
      <c r="I372">
        <f>IF(ISBLANK($B372),"",VLOOKUP($B372,ILData!$A$2:$AJ$96,29))</f>
        <v>57700</v>
      </c>
      <c r="J372">
        <f>IF(ISBLANK($B372),"",VLOOKUP($B372,ILData!$A$2:$AJ$96,30))</f>
        <v>61950</v>
      </c>
      <c r="K372">
        <f>IF(ISBLANK($B372),"",VLOOKUP($B372,ILData!$A$2:$AJ$96,31))</f>
        <v>66250</v>
      </c>
      <c r="L372">
        <f>IF(ISBLANK($B372),"",VLOOKUP($B372,ILData!$A$2:$AJ$96,32))</f>
        <v>70500</v>
      </c>
    </row>
    <row r="373" spans="1:12" x14ac:dyDescent="0.25">
      <c r="A373" s="98" t="s">
        <v>743</v>
      </c>
      <c r="B373" t="s">
        <v>40</v>
      </c>
      <c r="C373" s="158">
        <f>INDEX('Ability to Pay'!$C$2:$C$441,MATCH(A373,'Ability to Pay'!$A$2:$A$441,0))</f>
        <v>0.26</v>
      </c>
      <c r="D373" s="101">
        <f>INDEX('Unemployment Rates'!$B$2:$B$96,MATCH(B373,'Unemployment Rates'!$A$2:$A$96,0))</f>
        <v>4.8000000000000001E-2</v>
      </c>
      <c r="E373">
        <f>IF(ISBLANK($B373),"",VLOOKUP($B373,ILData!$A$2:$AJ$96,25))</f>
        <v>44600</v>
      </c>
      <c r="F373">
        <f>IF(ISBLANK($B373),"",VLOOKUP($B373,ILData!$A$2:$AJ$96,26))</f>
        <v>51000</v>
      </c>
      <c r="G373">
        <f>IF(ISBLANK($B373),"",VLOOKUP($B373,ILData!$A$2:$AJ$96,27))</f>
        <v>57350</v>
      </c>
      <c r="H373">
        <f>IF(ISBLANK($B373),"",VLOOKUP($B373,ILData!$A$2:$AJ$96,28))</f>
        <v>63700</v>
      </c>
      <c r="I373">
        <f>IF(ISBLANK($B373),"",VLOOKUP($B373,ILData!$A$2:$AJ$96,29))</f>
        <v>68800</v>
      </c>
      <c r="J373">
        <f>IF(ISBLANK($B373),"",VLOOKUP($B373,ILData!$A$2:$AJ$96,30))</f>
        <v>73900</v>
      </c>
      <c r="K373">
        <f>IF(ISBLANK($B373),"",VLOOKUP($B373,ILData!$A$2:$AJ$96,31))</f>
        <v>79000</v>
      </c>
      <c r="L373">
        <f>IF(ISBLANK($B373),"",VLOOKUP($B373,ILData!$A$2:$AJ$96,32))</f>
        <v>84100</v>
      </c>
    </row>
    <row r="374" spans="1:12" x14ac:dyDescent="0.25">
      <c r="A374" s="98" t="s">
        <v>687</v>
      </c>
      <c r="B374" t="s">
        <v>31</v>
      </c>
      <c r="C374" s="158">
        <f>INDEX('Ability to Pay'!$C$2:$C$441,MATCH(A374,'Ability to Pay'!$A$2:$A$441,0))</f>
        <v>0.12</v>
      </c>
      <c r="D374" s="101">
        <f>INDEX('Unemployment Rates'!$B$2:$B$96,MATCH(B374,'Unemployment Rates'!$A$2:$A$96,0))</f>
        <v>4.5999999999999999E-2</v>
      </c>
      <c r="E374">
        <f>IF(ISBLANK($B374),"",VLOOKUP($B374,ILData!$A$2:$AJ$96,25))</f>
        <v>45400</v>
      </c>
      <c r="F374">
        <f>IF(ISBLANK($B374),"",VLOOKUP($B374,ILData!$A$2:$AJ$96,26))</f>
        <v>51850</v>
      </c>
      <c r="G374">
        <f>IF(ISBLANK($B374),"",VLOOKUP($B374,ILData!$A$2:$AJ$96,27))</f>
        <v>58350</v>
      </c>
      <c r="H374">
        <f>IF(ISBLANK($B374),"",VLOOKUP($B374,ILData!$A$2:$AJ$96,28))</f>
        <v>64800</v>
      </c>
      <c r="I374">
        <f>IF(ISBLANK($B374),"",VLOOKUP($B374,ILData!$A$2:$AJ$96,29))</f>
        <v>70000</v>
      </c>
      <c r="J374">
        <f>IF(ISBLANK($B374),"",VLOOKUP($B374,ILData!$A$2:$AJ$96,30))</f>
        <v>75200</v>
      </c>
      <c r="K374">
        <f>IF(ISBLANK($B374),"",VLOOKUP($B374,ILData!$A$2:$AJ$96,31))</f>
        <v>80400</v>
      </c>
      <c r="L374">
        <f>IF(ISBLANK($B374),"",VLOOKUP($B374,ILData!$A$2:$AJ$96,32))</f>
        <v>85550</v>
      </c>
    </row>
    <row r="375" spans="1:12" x14ac:dyDescent="0.25">
      <c r="A375" s="98" t="s">
        <v>947</v>
      </c>
      <c r="B375" t="s">
        <v>87</v>
      </c>
      <c r="C375" s="158">
        <f>INDEX('Ability to Pay'!$C$2:$C$441,MATCH(A375,'Ability to Pay'!$A$2:$A$441,0))</f>
        <v>0.22</v>
      </c>
      <c r="D375" s="101">
        <f>INDEX('Unemployment Rates'!$B$2:$B$96,MATCH(B375,'Unemployment Rates'!$A$2:$A$96,0))</f>
        <v>4.1000000000000002E-2</v>
      </c>
      <c r="E375">
        <f>IF(ISBLANK($B375),"",VLOOKUP($B375,ILData!$A$2:$AJ$96,25))</f>
        <v>38950</v>
      </c>
      <c r="F375">
        <f>IF(ISBLANK($B375),"",VLOOKUP($B375,ILData!$A$2:$AJ$96,26))</f>
        <v>44500</v>
      </c>
      <c r="G375">
        <f>IF(ISBLANK($B375),"",VLOOKUP($B375,ILData!$A$2:$AJ$96,27))</f>
        <v>50050</v>
      </c>
      <c r="H375">
        <f>IF(ISBLANK($B375),"",VLOOKUP($B375,ILData!$A$2:$AJ$96,28))</f>
        <v>55600</v>
      </c>
      <c r="I375">
        <f>IF(ISBLANK($B375),"",VLOOKUP($B375,ILData!$A$2:$AJ$96,29))</f>
        <v>60050</v>
      </c>
      <c r="J375">
        <f>IF(ISBLANK($B375),"",VLOOKUP($B375,ILData!$A$2:$AJ$96,30))</f>
        <v>64500</v>
      </c>
      <c r="K375">
        <f>IF(ISBLANK($B375),"",VLOOKUP($B375,ILData!$A$2:$AJ$96,31))</f>
        <v>68950</v>
      </c>
      <c r="L375">
        <f>IF(ISBLANK($B375),"",VLOOKUP($B375,ILData!$A$2:$AJ$96,32))</f>
        <v>73400</v>
      </c>
    </row>
    <row r="376" spans="1:12" x14ac:dyDescent="0.25">
      <c r="A376" s="98" t="s">
        <v>882</v>
      </c>
      <c r="B376" t="s">
        <v>73</v>
      </c>
      <c r="C376" s="158">
        <f>INDEX('Ability to Pay'!$C$2:$C$441,MATCH(A376,'Ability to Pay'!$A$2:$A$441,0))</f>
        <v>0.14000000000000001</v>
      </c>
      <c r="D376" s="101">
        <f>INDEX('Unemployment Rates'!$B$2:$B$96,MATCH(B376,'Unemployment Rates'!$A$2:$A$96,0))</f>
        <v>5.0999999999999997E-2</v>
      </c>
      <c r="E376">
        <f>IF(ISBLANK($B376),"",VLOOKUP($B376,ILData!$A$2:$AJ$96,25))</f>
        <v>37400</v>
      </c>
      <c r="F376">
        <f>IF(ISBLANK($B376),"",VLOOKUP($B376,ILData!$A$2:$AJ$96,26))</f>
        <v>42750</v>
      </c>
      <c r="G376">
        <f>IF(ISBLANK($B376),"",VLOOKUP($B376,ILData!$A$2:$AJ$96,27))</f>
        <v>48100</v>
      </c>
      <c r="H376">
        <f>IF(ISBLANK($B376),"",VLOOKUP($B376,ILData!$A$2:$AJ$96,28))</f>
        <v>53400</v>
      </c>
      <c r="I376">
        <f>IF(ISBLANK($B376),"",VLOOKUP($B376,ILData!$A$2:$AJ$96,29))</f>
        <v>57700</v>
      </c>
      <c r="J376">
        <f>IF(ISBLANK($B376),"",VLOOKUP($B376,ILData!$A$2:$AJ$96,30))</f>
        <v>61950</v>
      </c>
      <c r="K376">
        <f>IF(ISBLANK($B376),"",VLOOKUP($B376,ILData!$A$2:$AJ$96,31))</f>
        <v>66250</v>
      </c>
      <c r="L376">
        <f>IF(ISBLANK($B376),"",VLOOKUP($B376,ILData!$A$2:$AJ$96,32))</f>
        <v>70500</v>
      </c>
    </row>
    <row r="377" spans="1:12" x14ac:dyDescent="0.25">
      <c r="A377" s="98" t="s">
        <v>835</v>
      </c>
      <c r="B377" t="s">
        <v>65</v>
      </c>
      <c r="C377" s="158">
        <f>INDEX('Ability to Pay'!$C$2:$C$441,MATCH(A377,'Ability to Pay'!$A$2:$A$441,0))</f>
        <v>0.16</v>
      </c>
      <c r="D377" s="101">
        <f>INDEX('Unemployment Rates'!$B$2:$B$96,MATCH(B377,'Unemployment Rates'!$A$2:$A$96,0))</f>
        <v>5.1999999999999998E-2</v>
      </c>
      <c r="E377">
        <f>IF(ISBLANK($B377),"",VLOOKUP($B377,ILData!$A$2:$AJ$96,25))</f>
        <v>44600</v>
      </c>
      <c r="F377">
        <f>IF(ISBLANK($B377),"",VLOOKUP($B377,ILData!$A$2:$AJ$96,26))</f>
        <v>51000</v>
      </c>
      <c r="G377">
        <f>IF(ISBLANK($B377),"",VLOOKUP($B377,ILData!$A$2:$AJ$96,27))</f>
        <v>57350</v>
      </c>
      <c r="H377">
        <f>IF(ISBLANK($B377),"",VLOOKUP($B377,ILData!$A$2:$AJ$96,28))</f>
        <v>63700</v>
      </c>
      <c r="I377">
        <f>IF(ISBLANK($B377),"",VLOOKUP($B377,ILData!$A$2:$AJ$96,29))</f>
        <v>68800</v>
      </c>
      <c r="J377">
        <f>IF(ISBLANK($B377),"",VLOOKUP($B377,ILData!$A$2:$AJ$96,30))</f>
        <v>73900</v>
      </c>
      <c r="K377">
        <f>IF(ISBLANK($B377),"",VLOOKUP($B377,ILData!$A$2:$AJ$96,31))</f>
        <v>79000</v>
      </c>
      <c r="L377">
        <f>IF(ISBLANK($B377),"",VLOOKUP($B377,ILData!$A$2:$AJ$96,32))</f>
        <v>84100</v>
      </c>
    </row>
    <row r="378" spans="1:12" x14ac:dyDescent="0.25">
      <c r="A378" s="98" t="s">
        <v>1002</v>
      </c>
      <c r="B378" t="s">
        <v>100</v>
      </c>
      <c r="C378" s="158">
        <f>INDEX('Ability to Pay'!$C$2:$C$441,MATCH(A378,'Ability to Pay'!$A$2:$A$441,0))</f>
        <v>0.17</v>
      </c>
      <c r="D378" s="101">
        <f>INDEX('Unemployment Rates'!$B$2:$B$96,MATCH(B378,'Unemployment Rates'!$A$2:$A$96,0))</f>
        <v>4.8000000000000001E-2</v>
      </c>
      <c r="E378">
        <f>IF(ISBLANK($B378),"",VLOOKUP($B378,ILData!$A$2:$AJ$96,25))</f>
        <v>37400</v>
      </c>
      <c r="F378">
        <f>IF(ISBLANK($B378),"",VLOOKUP($B378,ILData!$A$2:$AJ$96,26))</f>
        <v>42750</v>
      </c>
      <c r="G378">
        <f>IF(ISBLANK($B378),"",VLOOKUP($B378,ILData!$A$2:$AJ$96,27))</f>
        <v>48100</v>
      </c>
      <c r="H378">
        <f>IF(ISBLANK($B378),"",VLOOKUP($B378,ILData!$A$2:$AJ$96,28))</f>
        <v>53400</v>
      </c>
      <c r="I378">
        <f>IF(ISBLANK($B378),"",VLOOKUP($B378,ILData!$A$2:$AJ$96,29))</f>
        <v>57700</v>
      </c>
      <c r="J378">
        <f>IF(ISBLANK($B378),"",VLOOKUP($B378,ILData!$A$2:$AJ$96,30))</f>
        <v>61950</v>
      </c>
      <c r="K378">
        <f>IF(ISBLANK($B378),"",VLOOKUP($B378,ILData!$A$2:$AJ$96,31))</f>
        <v>66250</v>
      </c>
      <c r="L378">
        <f>IF(ISBLANK($B378),"",VLOOKUP($B378,ILData!$A$2:$AJ$96,32))</f>
        <v>70500</v>
      </c>
    </row>
    <row r="379" spans="1:12" x14ac:dyDescent="0.25">
      <c r="A379" s="98" t="s">
        <v>981</v>
      </c>
      <c r="B379" t="s">
        <v>95</v>
      </c>
      <c r="C379" s="158">
        <f>INDEX('Ability to Pay'!$C$2:$C$441,MATCH(A379,'Ability to Pay'!$A$2:$A$441,0))</f>
        <v>0.15</v>
      </c>
      <c r="D379" s="101">
        <f>INDEX('Unemployment Rates'!$B$2:$B$96,MATCH(B379,'Unemployment Rates'!$A$2:$A$96,0))</f>
        <v>5.8999999999999997E-2</v>
      </c>
      <c r="E379">
        <f>IF(ISBLANK($B379),"",VLOOKUP($B379,ILData!$A$2:$AJ$96,25))</f>
        <v>37400</v>
      </c>
      <c r="F379">
        <f>IF(ISBLANK($B379),"",VLOOKUP($B379,ILData!$A$2:$AJ$96,26))</f>
        <v>42750</v>
      </c>
      <c r="G379">
        <f>IF(ISBLANK($B379),"",VLOOKUP($B379,ILData!$A$2:$AJ$96,27))</f>
        <v>48100</v>
      </c>
      <c r="H379">
        <f>IF(ISBLANK($B379),"",VLOOKUP($B379,ILData!$A$2:$AJ$96,28))</f>
        <v>53400</v>
      </c>
      <c r="I379">
        <f>IF(ISBLANK($B379),"",VLOOKUP($B379,ILData!$A$2:$AJ$96,29))</f>
        <v>57700</v>
      </c>
      <c r="J379">
        <f>IF(ISBLANK($B379),"",VLOOKUP($B379,ILData!$A$2:$AJ$96,30))</f>
        <v>61950</v>
      </c>
      <c r="K379">
        <f>IF(ISBLANK($B379),"",VLOOKUP($B379,ILData!$A$2:$AJ$96,31))</f>
        <v>66250</v>
      </c>
      <c r="L379">
        <f>IF(ISBLANK($B379),"",VLOOKUP($B379,ILData!$A$2:$AJ$96,32))</f>
        <v>70500</v>
      </c>
    </row>
    <row r="380" spans="1:12" x14ac:dyDescent="0.25">
      <c r="A380" s="98" t="s">
        <v>905</v>
      </c>
      <c r="B380" t="s">
        <v>79</v>
      </c>
      <c r="C380" s="158">
        <f>INDEX('Ability to Pay'!$C$2:$C$441,MATCH(A380,'Ability to Pay'!$A$2:$A$441,0))</f>
        <v>0.13</v>
      </c>
      <c r="D380" s="101">
        <f>INDEX('Unemployment Rates'!$B$2:$B$96,MATCH(B380,'Unemployment Rates'!$A$2:$A$96,0))</f>
        <v>6.2E-2</v>
      </c>
      <c r="E380">
        <f>IF(ISBLANK($B380),"",VLOOKUP($B380,ILData!$A$2:$AJ$96,25))</f>
        <v>37400</v>
      </c>
      <c r="F380">
        <f>IF(ISBLANK($B380),"",VLOOKUP($B380,ILData!$A$2:$AJ$96,26))</f>
        <v>42750</v>
      </c>
      <c r="G380">
        <f>IF(ISBLANK($B380),"",VLOOKUP($B380,ILData!$A$2:$AJ$96,27))</f>
        <v>48100</v>
      </c>
      <c r="H380">
        <f>IF(ISBLANK($B380),"",VLOOKUP($B380,ILData!$A$2:$AJ$96,28))</f>
        <v>53400</v>
      </c>
      <c r="I380">
        <f>IF(ISBLANK($B380),"",VLOOKUP($B380,ILData!$A$2:$AJ$96,29))</f>
        <v>57700</v>
      </c>
      <c r="J380">
        <f>IF(ISBLANK($B380),"",VLOOKUP($B380,ILData!$A$2:$AJ$96,30))</f>
        <v>61950</v>
      </c>
      <c r="K380">
        <f>IF(ISBLANK($B380),"",VLOOKUP($B380,ILData!$A$2:$AJ$96,31))</f>
        <v>66250</v>
      </c>
      <c r="L380">
        <f>IF(ISBLANK($B380),"",VLOOKUP($B380,ILData!$A$2:$AJ$96,32))</f>
        <v>70500</v>
      </c>
    </row>
    <row r="381" spans="1:12" x14ac:dyDescent="0.25">
      <c r="A381" s="98" t="s">
        <v>844</v>
      </c>
      <c r="B381" t="s">
        <v>67</v>
      </c>
      <c r="C381" s="158">
        <f>INDEX('Ability to Pay'!$C$2:$C$441,MATCH(A381,'Ability to Pay'!$A$2:$A$441,0))</f>
        <v>0.3</v>
      </c>
      <c r="D381" s="101">
        <f>INDEX('Unemployment Rates'!$B$2:$B$96,MATCH(B381,'Unemployment Rates'!$A$2:$A$96,0))</f>
        <v>5.1999999999999998E-2</v>
      </c>
      <c r="E381">
        <f>IF(ISBLANK($B381),"",VLOOKUP($B381,ILData!$A$2:$AJ$96,25))</f>
        <v>44000</v>
      </c>
      <c r="F381">
        <f>IF(ISBLANK($B381),"",VLOOKUP($B381,ILData!$A$2:$AJ$96,26))</f>
        <v>50250</v>
      </c>
      <c r="G381">
        <f>IF(ISBLANK($B381),"",VLOOKUP($B381,ILData!$A$2:$AJ$96,27))</f>
        <v>56550</v>
      </c>
      <c r="H381">
        <f>IF(ISBLANK($B381),"",VLOOKUP($B381,ILData!$A$2:$AJ$96,28))</f>
        <v>62800</v>
      </c>
      <c r="I381">
        <f>IF(ISBLANK($B381),"",VLOOKUP($B381,ILData!$A$2:$AJ$96,29))</f>
        <v>67850</v>
      </c>
      <c r="J381">
        <f>IF(ISBLANK($B381),"",VLOOKUP($B381,ILData!$A$2:$AJ$96,30))</f>
        <v>72850</v>
      </c>
      <c r="K381">
        <f>IF(ISBLANK($B381),"",VLOOKUP($B381,ILData!$A$2:$AJ$96,31))</f>
        <v>77900</v>
      </c>
      <c r="L381">
        <f>IF(ISBLANK($B381),"",VLOOKUP($B381,ILData!$A$2:$AJ$96,32))</f>
        <v>82900</v>
      </c>
    </row>
    <row r="382" spans="1:12" x14ac:dyDescent="0.25">
      <c r="A382" s="98" t="s">
        <v>918</v>
      </c>
      <c r="B382" t="s">
        <v>81</v>
      </c>
      <c r="C382" s="158">
        <f>INDEX('Ability to Pay'!$C$2:$C$441,MATCH(A382,'Ability to Pay'!$A$2:$A$441,0))</f>
        <v>0.22</v>
      </c>
      <c r="D382" s="101">
        <f>INDEX('Unemployment Rates'!$B$2:$B$96,MATCH(B382,'Unemployment Rates'!$A$2:$A$96,0))</f>
        <v>0.04</v>
      </c>
      <c r="E382">
        <f>IF(ISBLANK($B382),"",VLOOKUP($B382,ILData!$A$2:$AJ$96,25))</f>
        <v>55900</v>
      </c>
      <c r="F382">
        <f>IF(ISBLANK($B382),"",VLOOKUP($B382,ILData!$A$2:$AJ$96,26))</f>
        <v>63900</v>
      </c>
      <c r="G382">
        <f>IF(ISBLANK($B382),"",VLOOKUP($B382,ILData!$A$2:$AJ$96,27))</f>
        <v>71900</v>
      </c>
      <c r="H382">
        <f>IF(ISBLANK($B382),"",VLOOKUP($B382,ILData!$A$2:$AJ$96,28))</f>
        <v>79850</v>
      </c>
      <c r="I382">
        <f>IF(ISBLANK($B382),"",VLOOKUP($B382,ILData!$A$2:$AJ$96,29))</f>
        <v>86250</v>
      </c>
      <c r="J382">
        <f>IF(ISBLANK($B382),"",VLOOKUP($B382,ILData!$A$2:$AJ$96,30))</f>
        <v>92650</v>
      </c>
      <c r="K382">
        <f>IF(ISBLANK($B382),"",VLOOKUP($B382,ILData!$A$2:$AJ$96,31))</f>
        <v>99050</v>
      </c>
      <c r="L382">
        <f>IF(ISBLANK($B382),"",VLOOKUP($B382,ILData!$A$2:$AJ$96,32))</f>
        <v>105450</v>
      </c>
    </row>
    <row r="383" spans="1:12" x14ac:dyDescent="0.25">
      <c r="A383" s="98" t="s">
        <v>769</v>
      </c>
      <c r="B383" t="s">
        <v>45</v>
      </c>
      <c r="C383" s="158">
        <f>INDEX('Ability to Pay'!$C$2:$C$441,MATCH(A383,'Ability to Pay'!$A$2:$A$441,0))</f>
        <v>0.18</v>
      </c>
      <c r="D383" s="101">
        <f>INDEX('Unemployment Rates'!$B$2:$B$96,MATCH(B383,'Unemployment Rates'!$A$2:$A$96,0))</f>
        <v>6.4000000000000001E-2</v>
      </c>
      <c r="E383">
        <f>IF(ISBLANK($B383),"",VLOOKUP($B383,ILData!$A$2:$AJ$96,25))</f>
        <v>37400</v>
      </c>
      <c r="F383">
        <f>IF(ISBLANK($B383),"",VLOOKUP($B383,ILData!$A$2:$AJ$96,26))</f>
        <v>42750</v>
      </c>
      <c r="G383">
        <f>IF(ISBLANK($B383),"",VLOOKUP($B383,ILData!$A$2:$AJ$96,27))</f>
        <v>48100</v>
      </c>
      <c r="H383">
        <f>IF(ISBLANK($B383),"",VLOOKUP($B383,ILData!$A$2:$AJ$96,28))</f>
        <v>53400</v>
      </c>
      <c r="I383">
        <f>IF(ISBLANK($B383),"",VLOOKUP($B383,ILData!$A$2:$AJ$96,29))</f>
        <v>57700</v>
      </c>
      <c r="J383">
        <f>IF(ISBLANK($B383),"",VLOOKUP($B383,ILData!$A$2:$AJ$96,30))</f>
        <v>61950</v>
      </c>
      <c r="K383">
        <f>IF(ISBLANK($B383),"",VLOOKUP($B383,ILData!$A$2:$AJ$96,31))</f>
        <v>66250</v>
      </c>
      <c r="L383">
        <f>IF(ISBLANK($B383),"",VLOOKUP($B383,ILData!$A$2:$AJ$96,32))</f>
        <v>70500</v>
      </c>
    </row>
    <row r="384" spans="1:12" x14ac:dyDescent="0.25">
      <c r="A384" s="98" t="s">
        <v>861</v>
      </c>
      <c r="B384" t="s">
        <v>62</v>
      </c>
      <c r="C384" s="158">
        <f>INDEX('Ability to Pay'!$C$2:$C$441,MATCH(A384,'Ability to Pay'!$A$2:$A$441,0))</f>
        <v>0.14000000000000001</v>
      </c>
      <c r="D384" s="101">
        <f>INDEX('Unemployment Rates'!$B$2:$B$96,MATCH(B384,'Unemployment Rates'!$A$2:$A$96,0))</f>
        <v>6.0999999999999999E-2</v>
      </c>
      <c r="E384">
        <f>IF(ISBLANK($B384),"",VLOOKUP($B384,ILData!$A$2:$AJ$96,25))</f>
        <v>37400</v>
      </c>
      <c r="F384">
        <f>IF(ISBLANK($B384),"",VLOOKUP($B384,ILData!$A$2:$AJ$96,26))</f>
        <v>42750</v>
      </c>
      <c r="G384">
        <f>IF(ISBLANK($B384),"",VLOOKUP($B384,ILData!$A$2:$AJ$96,27))</f>
        <v>48100</v>
      </c>
      <c r="H384">
        <f>IF(ISBLANK($B384),"",VLOOKUP($B384,ILData!$A$2:$AJ$96,28))</f>
        <v>53400</v>
      </c>
      <c r="I384">
        <f>IF(ISBLANK($B384),"",VLOOKUP($B384,ILData!$A$2:$AJ$96,29))</f>
        <v>57700</v>
      </c>
      <c r="J384">
        <f>IF(ISBLANK($B384),"",VLOOKUP($B384,ILData!$A$2:$AJ$96,30))</f>
        <v>61950</v>
      </c>
      <c r="K384">
        <f>IF(ISBLANK($B384),"",VLOOKUP($B384,ILData!$A$2:$AJ$96,31))</f>
        <v>66250</v>
      </c>
      <c r="L384">
        <f>IF(ISBLANK($B384),"",VLOOKUP($B384,ILData!$A$2:$AJ$96,32))</f>
        <v>70500</v>
      </c>
    </row>
    <row r="385" spans="1:12" x14ac:dyDescent="0.25">
      <c r="A385" s="98" t="s">
        <v>948</v>
      </c>
      <c r="B385" t="s">
        <v>88</v>
      </c>
      <c r="C385" s="158">
        <f>INDEX('Ability to Pay'!$C$2:$C$441,MATCH(A385,'Ability to Pay'!$A$2:$A$441,0))</f>
        <v>0.21</v>
      </c>
      <c r="D385" s="101">
        <f>INDEX('Unemployment Rates'!$B$2:$B$96,MATCH(B385,'Unemployment Rates'!$A$2:$A$96,0))</f>
        <v>4.8000000000000001E-2</v>
      </c>
      <c r="E385">
        <f>IF(ISBLANK($B385),"",VLOOKUP($B385,ILData!$A$2:$AJ$96,25))</f>
        <v>38300</v>
      </c>
      <c r="F385">
        <f>IF(ISBLANK($B385),"",VLOOKUP($B385,ILData!$A$2:$AJ$96,26))</f>
        <v>43800</v>
      </c>
      <c r="G385">
        <f>IF(ISBLANK($B385),"",VLOOKUP($B385,ILData!$A$2:$AJ$96,27))</f>
        <v>49250</v>
      </c>
      <c r="H385">
        <f>IF(ISBLANK($B385),"",VLOOKUP($B385,ILData!$A$2:$AJ$96,28))</f>
        <v>54700</v>
      </c>
      <c r="I385">
        <f>IF(ISBLANK($B385),"",VLOOKUP($B385,ILData!$A$2:$AJ$96,29))</f>
        <v>59100</v>
      </c>
      <c r="J385">
        <f>IF(ISBLANK($B385),"",VLOOKUP($B385,ILData!$A$2:$AJ$96,30))</f>
        <v>63500</v>
      </c>
      <c r="K385">
        <f>IF(ISBLANK($B385),"",VLOOKUP($B385,ILData!$A$2:$AJ$96,31))</f>
        <v>67850</v>
      </c>
      <c r="L385">
        <f>IF(ISBLANK($B385),"",VLOOKUP($B385,ILData!$A$2:$AJ$96,32))</f>
        <v>72250</v>
      </c>
    </row>
    <row r="386" spans="1:12" x14ac:dyDescent="0.25">
      <c r="A386" s="98" t="s">
        <v>951</v>
      </c>
      <c r="B386" t="s">
        <v>89</v>
      </c>
      <c r="C386" s="158">
        <f>INDEX('Ability to Pay'!$C$2:$C$441,MATCH(A386,'Ability to Pay'!$A$2:$A$441,0))</f>
        <v>0.2</v>
      </c>
      <c r="D386" s="101">
        <f>INDEX('Unemployment Rates'!$B$2:$B$96,MATCH(B386,'Unemployment Rates'!$A$2:$A$96,0))</f>
        <v>4.9000000000000002E-2</v>
      </c>
      <c r="E386">
        <f>IF(ISBLANK($B386),"",VLOOKUP($B386,ILData!$A$2:$AJ$96,25))</f>
        <v>39500</v>
      </c>
      <c r="F386">
        <f>IF(ISBLANK($B386),"",VLOOKUP($B386,ILData!$A$2:$AJ$96,26))</f>
        <v>45150</v>
      </c>
      <c r="G386">
        <f>IF(ISBLANK($B386),"",VLOOKUP($B386,ILData!$A$2:$AJ$96,27))</f>
        <v>50800</v>
      </c>
      <c r="H386">
        <f>IF(ISBLANK($B386),"",VLOOKUP($B386,ILData!$A$2:$AJ$96,28))</f>
        <v>56400</v>
      </c>
      <c r="I386">
        <f>IF(ISBLANK($B386),"",VLOOKUP($B386,ILData!$A$2:$AJ$96,29))</f>
        <v>60950</v>
      </c>
      <c r="J386">
        <f>IF(ISBLANK($B386),"",VLOOKUP($B386,ILData!$A$2:$AJ$96,30))</f>
        <v>65450</v>
      </c>
      <c r="K386">
        <f>IF(ISBLANK($B386),"",VLOOKUP($B386,ILData!$A$2:$AJ$96,31))</f>
        <v>69950</v>
      </c>
      <c r="L386">
        <f>IF(ISBLANK($B386),"",VLOOKUP($B386,ILData!$A$2:$AJ$96,32))</f>
        <v>74450</v>
      </c>
    </row>
    <row r="387" spans="1:12" x14ac:dyDescent="0.25">
      <c r="A387" s="98" t="s">
        <v>955</v>
      </c>
      <c r="B387" t="s">
        <v>90</v>
      </c>
      <c r="C387" s="158">
        <f>INDEX('Ability to Pay'!$C$2:$C$441,MATCH(A387,'Ability to Pay'!$A$2:$A$441,0))</f>
        <v>0.28999999999999998</v>
      </c>
      <c r="D387" s="101">
        <f>INDEX('Unemployment Rates'!$B$2:$B$96,MATCH(B387,'Unemployment Rates'!$A$2:$A$96,0))</f>
        <v>4.1000000000000002E-2</v>
      </c>
      <c r="E387">
        <f>IF(ISBLANK($B387),"",VLOOKUP($B387,ILData!$A$2:$AJ$96,25))</f>
        <v>55900</v>
      </c>
      <c r="F387">
        <f>IF(ISBLANK($B387),"",VLOOKUP($B387,ILData!$A$2:$AJ$96,26))</f>
        <v>63900</v>
      </c>
      <c r="G387">
        <f>IF(ISBLANK($B387),"",VLOOKUP($B387,ILData!$A$2:$AJ$96,27))</f>
        <v>71900</v>
      </c>
      <c r="H387">
        <f>IF(ISBLANK($B387),"",VLOOKUP($B387,ILData!$A$2:$AJ$96,28))</f>
        <v>79850</v>
      </c>
      <c r="I387">
        <f>IF(ISBLANK($B387),"",VLOOKUP($B387,ILData!$A$2:$AJ$96,29))</f>
        <v>86250</v>
      </c>
      <c r="J387">
        <f>IF(ISBLANK($B387),"",VLOOKUP($B387,ILData!$A$2:$AJ$96,30))</f>
        <v>92650</v>
      </c>
      <c r="K387">
        <f>IF(ISBLANK($B387),"",VLOOKUP($B387,ILData!$A$2:$AJ$96,31))</f>
        <v>99050</v>
      </c>
      <c r="L387">
        <f>IF(ISBLANK($B387),"",VLOOKUP($B387,ILData!$A$2:$AJ$96,32))</f>
        <v>105450</v>
      </c>
    </row>
    <row r="388" spans="1:12" x14ac:dyDescent="0.25">
      <c r="A388" s="98" t="s">
        <v>875</v>
      </c>
      <c r="B388" t="s">
        <v>72</v>
      </c>
      <c r="C388" s="158">
        <f>INDEX('Ability to Pay'!$C$2:$C$441,MATCH(A388,'Ability to Pay'!$A$2:$A$441,0))</f>
        <v>0.13</v>
      </c>
      <c r="D388" s="101">
        <f>INDEX('Unemployment Rates'!$B$2:$B$96,MATCH(B388,'Unemployment Rates'!$A$2:$A$96,0))</f>
        <v>4.8000000000000001E-2</v>
      </c>
      <c r="E388">
        <f>IF(ISBLANK($B388),"",VLOOKUP($B388,ILData!$A$2:$AJ$96,25))</f>
        <v>37400</v>
      </c>
      <c r="F388">
        <f>IF(ISBLANK($B388),"",VLOOKUP($B388,ILData!$A$2:$AJ$96,26))</f>
        <v>42750</v>
      </c>
      <c r="G388">
        <f>IF(ISBLANK($B388),"",VLOOKUP($B388,ILData!$A$2:$AJ$96,27))</f>
        <v>48100</v>
      </c>
      <c r="H388">
        <f>IF(ISBLANK($B388),"",VLOOKUP($B388,ILData!$A$2:$AJ$96,28))</f>
        <v>53400</v>
      </c>
      <c r="I388">
        <f>IF(ISBLANK($B388),"",VLOOKUP($B388,ILData!$A$2:$AJ$96,29))</f>
        <v>57700</v>
      </c>
      <c r="J388">
        <f>IF(ISBLANK($B388),"",VLOOKUP($B388,ILData!$A$2:$AJ$96,30))</f>
        <v>61950</v>
      </c>
      <c r="K388">
        <f>IF(ISBLANK($B388),"",VLOOKUP($B388,ILData!$A$2:$AJ$96,31))</f>
        <v>66250</v>
      </c>
      <c r="L388">
        <f>IF(ISBLANK($B388),"",VLOOKUP($B388,ILData!$A$2:$AJ$96,32))</f>
        <v>70500</v>
      </c>
    </row>
    <row r="389" spans="1:12" x14ac:dyDescent="0.25">
      <c r="A389" s="98" t="s">
        <v>766</v>
      </c>
      <c r="B389" t="s">
        <v>44</v>
      </c>
      <c r="C389" s="158">
        <f>INDEX('Ability to Pay'!$C$2:$C$441,MATCH(A389,'Ability to Pay'!$A$2:$A$441,0))</f>
        <v>0.15</v>
      </c>
      <c r="D389" s="101">
        <f>INDEX('Unemployment Rates'!$B$2:$B$96,MATCH(B389,'Unemployment Rates'!$A$2:$A$96,0))</f>
        <v>5.2999999999999999E-2</v>
      </c>
      <c r="E389">
        <f>IF(ISBLANK($B389),"",VLOOKUP($B389,ILData!$A$2:$AJ$96,25))</f>
        <v>39500</v>
      </c>
      <c r="F389">
        <f>IF(ISBLANK($B389),"",VLOOKUP($B389,ILData!$A$2:$AJ$96,26))</f>
        <v>45150</v>
      </c>
      <c r="G389">
        <f>IF(ISBLANK($B389),"",VLOOKUP($B389,ILData!$A$2:$AJ$96,27))</f>
        <v>50800</v>
      </c>
      <c r="H389">
        <f>IF(ISBLANK($B389),"",VLOOKUP($B389,ILData!$A$2:$AJ$96,28))</f>
        <v>56400</v>
      </c>
      <c r="I389">
        <f>IF(ISBLANK($B389),"",VLOOKUP($B389,ILData!$A$2:$AJ$96,29))</f>
        <v>60950</v>
      </c>
      <c r="J389">
        <f>IF(ISBLANK($B389),"",VLOOKUP($B389,ILData!$A$2:$AJ$96,30))</f>
        <v>65450</v>
      </c>
      <c r="K389">
        <f>IF(ISBLANK($B389),"",VLOOKUP($B389,ILData!$A$2:$AJ$96,31))</f>
        <v>69950</v>
      </c>
      <c r="L389">
        <f>IF(ISBLANK($B389),"",VLOOKUP($B389,ILData!$A$2:$AJ$96,32))</f>
        <v>74450</v>
      </c>
    </row>
    <row r="390" spans="1:12" x14ac:dyDescent="0.25">
      <c r="A390" s="98" t="s">
        <v>866</v>
      </c>
      <c r="B390" t="s">
        <v>69</v>
      </c>
      <c r="C390" s="158">
        <f>INDEX('Ability to Pay'!$C$2:$C$441,MATCH(A390,'Ability to Pay'!$A$2:$A$441,0))</f>
        <v>0.16</v>
      </c>
      <c r="D390" s="101">
        <f>INDEX('Unemployment Rates'!$B$2:$B$96,MATCH(B390,'Unemployment Rates'!$A$2:$A$96,0))</f>
        <v>0.05</v>
      </c>
      <c r="E390">
        <f>IF(ISBLANK($B390),"",VLOOKUP($B390,ILData!$A$2:$AJ$96,25))</f>
        <v>37400</v>
      </c>
      <c r="F390">
        <f>IF(ISBLANK($B390),"",VLOOKUP($B390,ILData!$A$2:$AJ$96,26))</f>
        <v>42750</v>
      </c>
      <c r="G390">
        <f>IF(ISBLANK($B390),"",VLOOKUP($B390,ILData!$A$2:$AJ$96,27))</f>
        <v>48100</v>
      </c>
      <c r="H390">
        <f>IF(ISBLANK($B390),"",VLOOKUP($B390,ILData!$A$2:$AJ$96,28))</f>
        <v>53400</v>
      </c>
      <c r="I390">
        <f>IF(ISBLANK($B390),"",VLOOKUP($B390,ILData!$A$2:$AJ$96,29))</f>
        <v>57700</v>
      </c>
      <c r="J390">
        <f>IF(ISBLANK($B390),"",VLOOKUP($B390,ILData!$A$2:$AJ$96,30))</f>
        <v>61950</v>
      </c>
      <c r="K390">
        <f>IF(ISBLANK($B390),"",VLOOKUP($B390,ILData!$A$2:$AJ$96,31))</f>
        <v>66250</v>
      </c>
      <c r="L390">
        <f>IF(ISBLANK($B390),"",VLOOKUP($B390,ILData!$A$2:$AJ$96,32))</f>
        <v>70500</v>
      </c>
    </row>
    <row r="391" spans="1:12" x14ac:dyDescent="0.25">
      <c r="A391" s="98" t="s">
        <v>633</v>
      </c>
      <c r="B391" t="s">
        <v>20</v>
      </c>
      <c r="C391" s="158">
        <f>INDEX('Ability to Pay'!$C$2:$C$441,MATCH(A391,'Ability to Pay'!$A$2:$A$441,0))</f>
        <v>0.15</v>
      </c>
      <c r="D391" s="101">
        <f>INDEX('Unemployment Rates'!$B$2:$B$96,MATCH(B391,'Unemployment Rates'!$A$2:$A$96,0))</f>
        <v>5.0999999999999997E-2</v>
      </c>
      <c r="E391">
        <f>IF(ISBLANK($B391),"",VLOOKUP($B391,ILData!$A$2:$AJ$96,25))</f>
        <v>37400</v>
      </c>
      <c r="F391">
        <f>IF(ISBLANK($B391),"",VLOOKUP($B391,ILData!$A$2:$AJ$96,26))</f>
        <v>42750</v>
      </c>
      <c r="G391">
        <f>IF(ISBLANK($B391),"",VLOOKUP($B391,ILData!$A$2:$AJ$96,27))</f>
        <v>48100</v>
      </c>
      <c r="H391">
        <f>IF(ISBLANK($B391),"",VLOOKUP($B391,ILData!$A$2:$AJ$96,28))</f>
        <v>53400</v>
      </c>
      <c r="I391">
        <f>IF(ISBLANK($B391),"",VLOOKUP($B391,ILData!$A$2:$AJ$96,29))</f>
        <v>57700</v>
      </c>
      <c r="J391">
        <f>IF(ISBLANK($B391),"",VLOOKUP($B391,ILData!$A$2:$AJ$96,30))</f>
        <v>61950</v>
      </c>
      <c r="K391">
        <f>IF(ISBLANK($B391),"",VLOOKUP($B391,ILData!$A$2:$AJ$96,31))</f>
        <v>66250</v>
      </c>
      <c r="L391">
        <f>IF(ISBLANK($B391),"",VLOOKUP($B391,ILData!$A$2:$AJ$96,32))</f>
        <v>70500</v>
      </c>
    </row>
    <row r="392" spans="1:12" x14ac:dyDescent="0.25">
      <c r="A392" s="98" t="s">
        <v>867</v>
      </c>
      <c r="B392" t="s">
        <v>69</v>
      </c>
      <c r="C392" s="158">
        <f>INDEX('Ability to Pay'!$C$2:$C$441,MATCH(A392,'Ability to Pay'!$A$2:$A$441,0))</f>
        <v>0.13</v>
      </c>
      <c r="D392" s="101">
        <f>INDEX('Unemployment Rates'!$B$2:$B$96,MATCH(B392,'Unemployment Rates'!$A$2:$A$96,0))</f>
        <v>0.05</v>
      </c>
      <c r="E392">
        <f>IF(ISBLANK($B392),"",VLOOKUP($B392,ILData!$A$2:$AJ$96,25))</f>
        <v>37400</v>
      </c>
      <c r="F392">
        <f>IF(ISBLANK($B392),"",VLOOKUP($B392,ILData!$A$2:$AJ$96,26))</f>
        <v>42750</v>
      </c>
      <c r="G392">
        <f>IF(ISBLANK($B392),"",VLOOKUP($B392,ILData!$A$2:$AJ$96,27))</f>
        <v>48100</v>
      </c>
      <c r="H392">
        <f>IF(ISBLANK($B392),"",VLOOKUP($B392,ILData!$A$2:$AJ$96,28))</f>
        <v>53400</v>
      </c>
      <c r="I392">
        <f>IF(ISBLANK($B392),"",VLOOKUP($B392,ILData!$A$2:$AJ$96,29))</f>
        <v>57700</v>
      </c>
      <c r="J392">
        <f>IF(ISBLANK($B392),"",VLOOKUP($B392,ILData!$A$2:$AJ$96,30))</f>
        <v>61950</v>
      </c>
      <c r="K392">
        <f>IF(ISBLANK($B392),"",VLOOKUP($B392,ILData!$A$2:$AJ$96,31))</f>
        <v>66250</v>
      </c>
      <c r="L392">
        <f>IF(ISBLANK($B392),"",VLOOKUP($B392,ILData!$A$2:$AJ$96,32))</f>
        <v>70500</v>
      </c>
    </row>
    <row r="393" spans="1:12" x14ac:dyDescent="0.25">
      <c r="A393" s="98" t="s">
        <v>783</v>
      </c>
      <c r="B393" t="s">
        <v>49</v>
      </c>
      <c r="C393" s="158">
        <f>INDEX('Ability to Pay'!$C$2:$C$441,MATCH(A393,'Ability to Pay'!$A$2:$A$441,0))</f>
        <v>0.18</v>
      </c>
      <c r="D393" s="101">
        <f>INDEX('Unemployment Rates'!$B$2:$B$96,MATCH(B393,'Unemployment Rates'!$A$2:$A$96,0))</f>
        <v>5.6000000000000001E-2</v>
      </c>
      <c r="E393">
        <f>IF(ISBLANK($B393),"",VLOOKUP($B393,ILData!$A$2:$AJ$96,25))</f>
        <v>37400</v>
      </c>
      <c r="F393">
        <f>IF(ISBLANK($B393),"",VLOOKUP($B393,ILData!$A$2:$AJ$96,26))</f>
        <v>42750</v>
      </c>
      <c r="G393">
        <f>IF(ISBLANK($B393),"",VLOOKUP($B393,ILData!$A$2:$AJ$96,27))</f>
        <v>48100</v>
      </c>
      <c r="H393">
        <f>IF(ISBLANK($B393),"",VLOOKUP($B393,ILData!$A$2:$AJ$96,28))</f>
        <v>53400</v>
      </c>
      <c r="I393">
        <f>IF(ISBLANK($B393),"",VLOOKUP($B393,ILData!$A$2:$AJ$96,29))</f>
        <v>57700</v>
      </c>
      <c r="J393">
        <f>IF(ISBLANK($B393),"",VLOOKUP($B393,ILData!$A$2:$AJ$96,30))</f>
        <v>61950</v>
      </c>
      <c r="K393">
        <f>IF(ISBLANK($B393),"",VLOOKUP($B393,ILData!$A$2:$AJ$96,31))</f>
        <v>66250</v>
      </c>
      <c r="L393">
        <f>IF(ISBLANK($B393),"",VLOOKUP($B393,ILData!$A$2:$AJ$96,32))</f>
        <v>70500</v>
      </c>
    </row>
    <row r="394" spans="1:12" x14ac:dyDescent="0.25">
      <c r="A394" s="99" t="s">
        <v>411</v>
      </c>
      <c r="B394" t="s">
        <v>101</v>
      </c>
      <c r="C394" s="158">
        <f>INDEX('Ability to Pay'!$C$2:$C$441,MATCH(A394,'Ability to Pay'!$A$2:$A$441,0))</f>
        <v>0.3</v>
      </c>
      <c r="D394" s="101">
        <f>INDEX('Unemployment Rates'!$B$2:$B$96,MATCH(B394,'Unemployment Rates'!$A$2:$A$96,0))</f>
        <v>3.2000000000000001E-2</v>
      </c>
      <c r="E394">
        <f>IF(ISBLANK($B394),"",VLOOKUP($B394,ILData!$A$2:$AJ$96,25))</f>
        <v>55900</v>
      </c>
      <c r="F394">
        <f>IF(ISBLANK($B394),"",VLOOKUP($B394,ILData!$A$2:$AJ$96,26))</f>
        <v>63900</v>
      </c>
      <c r="G394">
        <f>IF(ISBLANK($B394),"",VLOOKUP($B394,ILData!$A$2:$AJ$96,27))</f>
        <v>71900</v>
      </c>
      <c r="H394">
        <f>IF(ISBLANK($B394),"",VLOOKUP($B394,ILData!$A$2:$AJ$96,28))</f>
        <v>79850</v>
      </c>
      <c r="I394">
        <f>IF(ISBLANK($B394),"",VLOOKUP($B394,ILData!$A$2:$AJ$96,29))</f>
        <v>86250</v>
      </c>
      <c r="J394">
        <f>IF(ISBLANK($B394),"",VLOOKUP($B394,ILData!$A$2:$AJ$96,30))</f>
        <v>92650</v>
      </c>
      <c r="K394">
        <f>IF(ISBLANK($B394),"",VLOOKUP($B394,ILData!$A$2:$AJ$96,31))</f>
        <v>99050</v>
      </c>
      <c r="L394">
        <f>IF(ISBLANK($B394),"",VLOOKUP($B394,ILData!$A$2:$AJ$96,32))</f>
        <v>105450</v>
      </c>
    </row>
    <row r="395" spans="1:12" x14ac:dyDescent="0.25">
      <c r="A395" s="98" t="s">
        <v>828</v>
      </c>
      <c r="B395" t="s">
        <v>64</v>
      </c>
      <c r="C395" s="158">
        <f>INDEX('Ability to Pay'!$C$2:$C$441,MATCH(A395,'Ability to Pay'!$A$2:$A$441,0))</f>
        <v>0.27</v>
      </c>
      <c r="D395" s="101">
        <f>INDEX('Unemployment Rates'!$B$2:$B$96,MATCH(B395,'Unemployment Rates'!$A$2:$A$96,0))</f>
        <v>5.0999999999999997E-2</v>
      </c>
      <c r="E395">
        <f>IF(ISBLANK($B395),"",VLOOKUP($B395,ILData!$A$2:$AJ$96,25))</f>
        <v>38400</v>
      </c>
      <c r="F395">
        <f>IF(ISBLANK($B395),"",VLOOKUP($B395,ILData!$A$2:$AJ$96,26))</f>
        <v>43850</v>
      </c>
      <c r="G395">
        <f>IF(ISBLANK($B395),"",VLOOKUP($B395,ILData!$A$2:$AJ$96,27))</f>
        <v>49350</v>
      </c>
      <c r="H395">
        <f>IF(ISBLANK($B395),"",VLOOKUP($B395,ILData!$A$2:$AJ$96,28))</f>
        <v>54800</v>
      </c>
      <c r="I395">
        <f>IF(ISBLANK($B395),"",VLOOKUP($B395,ILData!$A$2:$AJ$96,29))</f>
        <v>59200</v>
      </c>
      <c r="J395">
        <f>IF(ISBLANK($B395),"",VLOOKUP($B395,ILData!$A$2:$AJ$96,30))</f>
        <v>63600</v>
      </c>
      <c r="K395">
        <f>IF(ISBLANK($B395),"",VLOOKUP($B395,ILData!$A$2:$AJ$96,31))</f>
        <v>68000</v>
      </c>
      <c r="L395">
        <f>IF(ISBLANK($B395),"",VLOOKUP($B395,ILData!$A$2:$AJ$96,32))</f>
        <v>72350</v>
      </c>
    </row>
    <row r="396" spans="1:12" x14ac:dyDescent="0.25">
      <c r="A396" s="98" t="s">
        <v>962</v>
      </c>
      <c r="B396" t="s">
        <v>91</v>
      </c>
      <c r="C396" s="158">
        <f>INDEX('Ability to Pay'!$C$2:$C$441,MATCH(A396,'Ability to Pay'!$A$2:$A$441,0))</f>
        <v>0.23</v>
      </c>
      <c r="D396" s="101">
        <f>INDEX('Unemployment Rates'!$B$2:$B$96,MATCH(B396,'Unemployment Rates'!$A$2:$A$96,0))</f>
        <v>4.8000000000000001E-2</v>
      </c>
      <c r="E396">
        <f>IF(ISBLANK($B396),"",VLOOKUP($B396,ILData!$A$2:$AJ$96,25))</f>
        <v>45400</v>
      </c>
      <c r="F396">
        <f>IF(ISBLANK($B396),"",VLOOKUP($B396,ILData!$A$2:$AJ$96,26))</f>
        <v>51850</v>
      </c>
      <c r="G396">
        <f>IF(ISBLANK($B396),"",VLOOKUP($B396,ILData!$A$2:$AJ$96,27))</f>
        <v>58350</v>
      </c>
      <c r="H396">
        <f>IF(ISBLANK($B396),"",VLOOKUP($B396,ILData!$A$2:$AJ$96,28))</f>
        <v>64800</v>
      </c>
      <c r="I396">
        <f>IF(ISBLANK($B396),"",VLOOKUP($B396,ILData!$A$2:$AJ$96,29))</f>
        <v>70000</v>
      </c>
      <c r="J396">
        <f>IF(ISBLANK($B396),"",VLOOKUP($B396,ILData!$A$2:$AJ$96,30))</f>
        <v>75200</v>
      </c>
      <c r="K396">
        <f>IF(ISBLANK($B396),"",VLOOKUP($B396,ILData!$A$2:$AJ$96,31))</f>
        <v>80400</v>
      </c>
      <c r="L396">
        <f>IF(ISBLANK($B396),"",VLOOKUP($B396,ILData!$A$2:$AJ$96,32))</f>
        <v>85550</v>
      </c>
    </row>
    <row r="397" spans="1:12" x14ac:dyDescent="0.25">
      <c r="A397" s="98" t="s">
        <v>803</v>
      </c>
      <c r="B397" t="s">
        <v>55</v>
      </c>
      <c r="C397" s="158">
        <f>INDEX('Ability to Pay'!$C$2:$C$441,MATCH(A397,'Ability to Pay'!$A$2:$A$441,0))</f>
        <v>0.1</v>
      </c>
      <c r="D397" s="101">
        <f>INDEX('Unemployment Rates'!$B$2:$B$96,MATCH(B397,'Unemployment Rates'!$A$2:$A$96,0))</f>
        <v>6.3E-2</v>
      </c>
      <c r="E397">
        <f>IF(ISBLANK($B397),"",VLOOKUP($B397,ILData!$A$2:$AJ$96,25))</f>
        <v>37400</v>
      </c>
      <c r="F397">
        <f>IF(ISBLANK($B397),"",VLOOKUP($B397,ILData!$A$2:$AJ$96,26))</f>
        <v>42750</v>
      </c>
      <c r="G397">
        <f>IF(ISBLANK($B397),"",VLOOKUP($B397,ILData!$A$2:$AJ$96,27))</f>
        <v>48100</v>
      </c>
      <c r="H397">
        <f>IF(ISBLANK($B397),"",VLOOKUP($B397,ILData!$A$2:$AJ$96,28))</f>
        <v>53400</v>
      </c>
      <c r="I397">
        <f>IF(ISBLANK($B397),"",VLOOKUP($B397,ILData!$A$2:$AJ$96,29))</f>
        <v>57700</v>
      </c>
      <c r="J397">
        <f>IF(ISBLANK($B397),"",VLOOKUP($B397,ILData!$A$2:$AJ$96,30))</f>
        <v>61950</v>
      </c>
      <c r="K397">
        <f>IF(ISBLANK($B397),"",VLOOKUP($B397,ILData!$A$2:$AJ$96,31))</f>
        <v>66250</v>
      </c>
      <c r="L397">
        <f>IF(ISBLANK($B397),"",VLOOKUP($B397,ILData!$A$2:$AJ$96,32))</f>
        <v>70500</v>
      </c>
    </row>
    <row r="398" spans="1:12" x14ac:dyDescent="0.25">
      <c r="A398" s="98" t="s">
        <v>755</v>
      </c>
      <c r="B398" t="s">
        <v>42</v>
      </c>
      <c r="C398" s="158">
        <f>INDEX('Ability to Pay'!$C$2:$C$441,MATCH(A398,'Ability to Pay'!$A$2:$A$441,0))</f>
        <v>0.1</v>
      </c>
      <c r="D398" s="101">
        <f>INDEX('Unemployment Rates'!$B$2:$B$96,MATCH(B398,'Unemployment Rates'!$A$2:$A$96,0))</f>
        <v>6.0999999999999999E-2</v>
      </c>
      <c r="E398">
        <f>IF(ISBLANK($B398),"",VLOOKUP($B398,ILData!$A$2:$AJ$96,25))</f>
        <v>37400</v>
      </c>
      <c r="F398">
        <f>IF(ISBLANK($B398),"",VLOOKUP($B398,ILData!$A$2:$AJ$96,26))</f>
        <v>42750</v>
      </c>
      <c r="G398">
        <f>IF(ISBLANK($B398),"",VLOOKUP($B398,ILData!$A$2:$AJ$96,27))</f>
        <v>48100</v>
      </c>
      <c r="H398">
        <f>IF(ISBLANK($B398),"",VLOOKUP($B398,ILData!$A$2:$AJ$96,28))</f>
        <v>53400</v>
      </c>
      <c r="I398">
        <f>IF(ISBLANK($B398),"",VLOOKUP($B398,ILData!$A$2:$AJ$96,29))</f>
        <v>57700</v>
      </c>
      <c r="J398">
        <f>IF(ISBLANK($B398),"",VLOOKUP($B398,ILData!$A$2:$AJ$96,30))</f>
        <v>61950</v>
      </c>
      <c r="K398">
        <f>IF(ISBLANK($B398),"",VLOOKUP($B398,ILData!$A$2:$AJ$96,31))</f>
        <v>66250</v>
      </c>
      <c r="L398">
        <f>IF(ISBLANK($B398),"",VLOOKUP($B398,ILData!$A$2:$AJ$96,32))</f>
        <v>70500</v>
      </c>
    </row>
    <row r="399" spans="1:12" x14ac:dyDescent="0.25">
      <c r="A399" s="98" t="s">
        <v>597</v>
      </c>
      <c r="B399" t="s">
        <v>12</v>
      </c>
      <c r="C399" s="158">
        <f>INDEX('Ability to Pay'!$C$2:$C$441,MATCH(A399,'Ability to Pay'!$A$2:$A$441,0))</f>
        <v>0.26</v>
      </c>
      <c r="D399" s="101">
        <f>INDEX('Unemployment Rates'!$B$2:$B$96,MATCH(B399,'Unemployment Rates'!$A$2:$A$96,0))</f>
        <v>4.2999999999999997E-2</v>
      </c>
      <c r="E399">
        <f>IF(ISBLANK($B399),"",VLOOKUP($B399,ILData!$A$2:$AJ$96,25))</f>
        <v>48400</v>
      </c>
      <c r="F399">
        <f>IF(ISBLANK($B399),"",VLOOKUP($B399,ILData!$A$2:$AJ$96,26))</f>
        <v>55300</v>
      </c>
      <c r="G399">
        <f>IF(ISBLANK($B399),"",VLOOKUP($B399,ILData!$A$2:$AJ$96,27))</f>
        <v>62200</v>
      </c>
      <c r="H399">
        <f>IF(ISBLANK($B399),"",VLOOKUP($B399,ILData!$A$2:$AJ$96,28))</f>
        <v>69100</v>
      </c>
      <c r="I399">
        <f>IF(ISBLANK($B399),"",VLOOKUP($B399,ILData!$A$2:$AJ$96,29))</f>
        <v>74650</v>
      </c>
      <c r="J399">
        <f>IF(ISBLANK($B399),"",VLOOKUP($B399,ILData!$A$2:$AJ$96,30))</f>
        <v>80200</v>
      </c>
      <c r="K399">
        <f>IF(ISBLANK($B399),"",VLOOKUP($B399,ILData!$A$2:$AJ$96,31))</f>
        <v>85700</v>
      </c>
      <c r="L399">
        <f>IF(ISBLANK($B399),"",VLOOKUP($B399,ILData!$A$2:$AJ$96,32))</f>
        <v>91250</v>
      </c>
    </row>
    <row r="400" spans="1:12" x14ac:dyDescent="0.25">
      <c r="A400" s="98" t="s">
        <v>731</v>
      </c>
      <c r="B400" t="s">
        <v>38</v>
      </c>
      <c r="C400" s="158">
        <f>INDEX('Ability to Pay'!$C$2:$C$441,MATCH(A400,'Ability to Pay'!$A$2:$A$441,0))</f>
        <v>0.2</v>
      </c>
      <c r="D400" s="101">
        <f>INDEX('Unemployment Rates'!$B$2:$B$96,MATCH(B400,'Unemployment Rates'!$A$2:$A$96,0))</f>
        <v>6.6000000000000003E-2</v>
      </c>
      <c r="E400">
        <f>IF(ISBLANK($B400),"",VLOOKUP($B400,ILData!$A$2:$AJ$96,25))</f>
        <v>37400</v>
      </c>
      <c r="F400">
        <f>IF(ISBLANK($B400),"",VLOOKUP($B400,ILData!$A$2:$AJ$96,26))</f>
        <v>42750</v>
      </c>
      <c r="G400">
        <f>IF(ISBLANK($B400),"",VLOOKUP($B400,ILData!$A$2:$AJ$96,27))</f>
        <v>48100</v>
      </c>
      <c r="H400">
        <f>IF(ISBLANK($B400),"",VLOOKUP($B400,ILData!$A$2:$AJ$96,28))</f>
        <v>53400</v>
      </c>
      <c r="I400">
        <f>IF(ISBLANK($B400),"",VLOOKUP($B400,ILData!$A$2:$AJ$96,29))</f>
        <v>57700</v>
      </c>
      <c r="J400">
        <f>IF(ISBLANK($B400),"",VLOOKUP($B400,ILData!$A$2:$AJ$96,30))</f>
        <v>61950</v>
      </c>
      <c r="K400">
        <f>IF(ISBLANK($B400),"",VLOOKUP($B400,ILData!$A$2:$AJ$96,31))</f>
        <v>66250</v>
      </c>
      <c r="L400">
        <f>IF(ISBLANK($B400),"",VLOOKUP($B400,ILData!$A$2:$AJ$96,32))</f>
        <v>70500</v>
      </c>
    </row>
    <row r="401" spans="1:12" x14ac:dyDescent="0.25">
      <c r="A401" s="98" t="s">
        <v>707</v>
      </c>
      <c r="B401" t="s">
        <v>34</v>
      </c>
      <c r="C401" s="158">
        <f>INDEX('Ability to Pay'!$C$2:$C$441,MATCH(A401,'Ability to Pay'!$A$2:$A$441,0))</f>
        <v>0.15</v>
      </c>
      <c r="D401" s="101">
        <f>INDEX('Unemployment Rates'!$B$2:$B$96,MATCH(B401,'Unemployment Rates'!$A$2:$A$96,0))</f>
        <v>4.9000000000000002E-2</v>
      </c>
      <c r="E401">
        <f>IF(ISBLANK($B401),"",VLOOKUP($B401,ILData!$A$2:$AJ$96,25))</f>
        <v>37400</v>
      </c>
      <c r="F401">
        <f>IF(ISBLANK($B401),"",VLOOKUP($B401,ILData!$A$2:$AJ$96,26))</f>
        <v>42750</v>
      </c>
      <c r="G401">
        <f>IF(ISBLANK($B401),"",VLOOKUP($B401,ILData!$A$2:$AJ$96,27))</f>
        <v>48100</v>
      </c>
      <c r="H401">
        <f>IF(ISBLANK($B401),"",VLOOKUP($B401,ILData!$A$2:$AJ$96,28))</f>
        <v>53400</v>
      </c>
      <c r="I401">
        <f>IF(ISBLANK($B401),"",VLOOKUP($B401,ILData!$A$2:$AJ$96,29))</f>
        <v>57700</v>
      </c>
      <c r="J401">
        <f>IF(ISBLANK($B401),"",VLOOKUP($B401,ILData!$A$2:$AJ$96,30))</f>
        <v>61950</v>
      </c>
      <c r="K401">
        <f>IF(ISBLANK($B401),"",VLOOKUP($B401,ILData!$A$2:$AJ$96,31))</f>
        <v>66250</v>
      </c>
      <c r="L401">
        <f>IF(ISBLANK($B401),"",VLOOKUP($B401,ILData!$A$2:$AJ$96,32))</f>
        <v>70500</v>
      </c>
    </row>
    <row r="402" spans="1:12" x14ac:dyDescent="0.25">
      <c r="A402" s="98" t="s">
        <v>617</v>
      </c>
      <c r="B402" t="s">
        <v>16</v>
      </c>
      <c r="C402" s="158">
        <f>INDEX('Ability to Pay'!$C$2:$C$441,MATCH(A402,'Ability to Pay'!$A$2:$A$441,0))</f>
        <v>0.19</v>
      </c>
      <c r="D402" s="101">
        <f>INDEX('Unemployment Rates'!$B$2:$B$96,MATCH(B402,'Unemployment Rates'!$A$2:$A$96,0))</f>
        <v>5.2999999999999999E-2</v>
      </c>
      <c r="E402">
        <f>IF(ISBLANK($B402),"",VLOOKUP($B402,ILData!$A$2:$AJ$96,25))</f>
        <v>37400</v>
      </c>
      <c r="F402">
        <f>IF(ISBLANK($B402),"",VLOOKUP($B402,ILData!$A$2:$AJ$96,26))</f>
        <v>42750</v>
      </c>
      <c r="G402">
        <f>IF(ISBLANK($B402),"",VLOOKUP($B402,ILData!$A$2:$AJ$96,27))</f>
        <v>48100</v>
      </c>
      <c r="H402">
        <f>IF(ISBLANK($B402),"",VLOOKUP($B402,ILData!$A$2:$AJ$96,28))</f>
        <v>53400</v>
      </c>
      <c r="I402">
        <f>IF(ISBLANK($B402),"",VLOOKUP($B402,ILData!$A$2:$AJ$96,29))</f>
        <v>57700</v>
      </c>
      <c r="J402">
        <f>IF(ISBLANK($B402),"",VLOOKUP($B402,ILData!$A$2:$AJ$96,30))</f>
        <v>61950</v>
      </c>
      <c r="K402">
        <f>IF(ISBLANK($B402),"",VLOOKUP($B402,ILData!$A$2:$AJ$96,31))</f>
        <v>66250</v>
      </c>
      <c r="L402">
        <f>IF(ISBLANK($B402),"",VLOOKUP($B402,ILData!$A$2:$AJ$96,32))</f>
        <v>70500</v>
      </c>
    </row>
    <row r="403" spans="1:12" x14ac:dyDescent="0.25">
      <c r="A403" s="98" t="s">
        <v>678</v>
      </c>
      <c r="B403" t="s">
        <v>30</v>
      </c>
      <c r="C403" s="158">
        <f>INDEX('Ability to Pay'!$C$2:$C$441,MATCH(A403,'Ability to Pay'!$A$2:$A$441,0))</f>
        <v>0.19</v>
      </c>
      <c r="D403" s="101">
        <f>INDEX('Unemployment Rates'!$B$2:$B$96,MATCH(B403,'Unemployment Rates'!$A$2:$A$96,0))</f>
        <v>5.2999999999999999E-2</v>
      </c>
      <c r="E403">
        <f>IF(ISBLANK($B403),"",VLOOKUP($B403,ILData!$A$2:$AJ$96,25))</f>
        <v>37400</v>
      </c>
      <c r="F403">
        <f>IF(ISBLANK($B403),"",VLOOKUP($B403,ILData!$A$2:$AJ$96,26))</f>
        <v>42750</v>
      </c>
      <c r="G403">
        <f>IF(ISBLANK($B403),"",VLOOKUP($B403,ILData!$A$2:$AJ$96,27))</f>
        <v>48100</v>
      </c>
      <c r="H403">
        <f>IF(ISBLANK($B403),"",VLOOKUP($B403,ILData!$A$2:$AJ$96,28))</f>
        <v>53400</v>
      </c>
      <c r="I403">
        <f>IF(ISBLANK($B403),"",VLOOKUP($B403,ILData!$A$2:$AJ$96,29))</f>
        <v>57700</v>
      </c>
      <c r="J403">
        <f>IF(ISBLANK($B403),"",VLOOKUP($B403,ILData!$A$2:$AJ$96,30))</f>
        <v>61950</v>
      </c>
      <c r="K403">
        <f>IF(ISBLANK($B403),"",VLOOKUP($B403,ILData!$A$2:$AJ$96,31))</f>
        <v>66250</v>
      </c>
      <c r="L403">
        <f>IF(ISBLANK($B403),"",VLOOKUP($B403,ILData!$A$2:$AJ$96,32))</f>
        <v>70500</v>
      </c>
    </row>
    <row r="404" spans="1:12" x14ac:dyDescent="0.25">
      <c r="A404" s="98" t="s">
        <v>971</v>
      </c>
      <c r="B404" t="s">
        <v>92</v>
      </c>
      <c r="C404" s="158">
        <f>INDEX('Ability to Pay'!$C$2:$C$441,MATCH(A404,'Ability to Pay'!$A$2:$A$441,0))</f>
        <v>0.28000000000000003</v>
      </c>
      <c r="D404" s="101">
        <f>INDEX('Unemployment Rates'!$B$2:$B$96,MATCH(B404,'Unemployment Rates'!$A$2:$A$96,0))</f>
        <v>4.2999999999999997E-2</v>
      </c>
      <c r="E404">
        <f>IF(ISBLANK($B404),"",VLOOKUP($B404,ILData!$A$2:$AJ$96,25))</f>
        <v>55900</v>
      </c>
      <c r="F404">
        <f>IF(ISBLANK($B404),"",VLOOKUP($B404,ILData!$A$2:$AJ$96,26))</f>
        <v>63900</v>
      </c>
      <c r="G404">
        <f>IF(ISBLANK($B404),"",VLOOKUP($B404,ILData!$A$2:$AJ$96,27))</f>
        <v>71900</v>
      </c>
      <c r="H404">
        <f>IF(ISBLANK($B404),"",VLOOKUP($B404,ILData!$A$2:$AJ$96,28))</f>
        <v>79850</v>
      </c>
      <c r="I404">
        <f>IF(ISBLANK($B404),"",VLOOKUP($B404,ILData!$A$2:$AJ$96,29))</f>
        <v>86250</v>
      </c>
      <c r="J404">
        <f>IF(ISBLANK($B404),"",VLOOKUP($B404,ILData!$A$2:$AJ$96,30))</f>
        <v>92650</v>
      </c>
      <c r="K404">
        <f>IF(ISBLANK($B404),"",VLOOKUP($B404,ILData!$A$2:$AJ$96,31))</f>
        <v>99050</v>
      </c>
      <c r="L404">
        <f>IF(ISBLANK($B404),"",VLOOKUP($B404,ILData!$A$2:$AJ$96,32))</f>
        <v>105450</v>
      </c>
    </row>
    <row r="405" spans="1:12" x14ac:dyDescent="0.25">
      <c r="A405" s="98" t="s">
        <v>883</v>
      </c>
      <c r="B405" t="s">
        <v>73</v>
      </c>
      <c r="C405" s="158">
        <f>INDEX('Ability to Pay'!$C$2:$C$441,MATCH(A405,'Ability to Pay'!$A$2:$A$441,0))</f>
        <v>0.21</v>
      </c>
      <c r="D405" s="101">
        <f>INDEX('Unemployment Rates'!$B$2:$B$96,MATCH(B405,'Unemployment Rates'!$A$2:$A$96,0))</f>
        <v>5.0999999999999997E-2</v>
      </c>
      <c r="E405">
        <f>IF(ISBLANK($B405),"",VLOOKUP($B405,ILData!$A$2:$AJ$96,25))</f>
        <v>37400</v>
      </c>
      <c r="F405">
        <f>IF(ISBLANK($B405),"",VLOOKUP($B405,ILData!$A$2:$AJ$96,26))</f>
        <v>42750</v>
      </c>
      <c r="G405">
        <f>IF(ISBLANK($B405),"",VLOOKUP($B405,ILData!$A$2:$AJ$96,27))</f>
        <v>48100</v>
      </c>
      <c r="H405">
        <f>IF(ISBLANK($B405),"",VLOOKUP($B405,ILData!$A$2:$AJ$96,28))</f>
        <v>53400</v>
      </c>
      <c r="I405">
        <f>IF(ISBLANK($B405),"",VLOOKUP($B405,ILData!$A$2:$AJ$96,29))</f>
        <v>57700</v>
      </c>
      <c r="J405">
        <f>IF(ISBLANK($B405),"",VLOOKUP($B405,ILData!$A$2:$AJ$96,30))</f>
        <v>61950</v>
      </c>
      <c r="K405">
        <f>IF(ISBLANK($B405),"",VLOOKUP($B405,ILData!$A$2:$AJ$96,31))</f>
        <v>66250</v>
      </c>
      <c r="L405">
        <f>IF(ISBLANK($B405),"",VLOOKUP($B405,ILData!$A$2:$AJ$96,32))</f>
        <v>70500</v>
      </c>
    </row>
    <row r="406" spans="1:12" x14ac:dyDescent="0.25">
      <c r="A406" s="98" t="s">
        <v>641</v>
      </c>
      <c r="B406" t="s">
        <v>23</v>
      </c>
      <c r="C406" s="158">
        <f>INDEX('Ability to Pay'!$C$2:$C$441,MATCH(A406,'Ability to Pay'!$A$2:$A$441,0))</f>
        <v>0.23</v>
      </c>
      <c r="D406" s="101">
        <f>INDEX('Unemployment Rates'!$B$2:$B$96,MATCH(B406,'Unemployment Rates'!$A$2:$A$96,0))</f>
        <v>5.0999999999999997E-2</v>
      </c>
      <c r="E406">
        <f>IF(ISBLANK($B406),"",VLOOKUP($B406,ILData!$A$2:$AJ$96,25))</f>
        <v>40600</v>
      </c>
      <c r="F406">
        <f>IF(ISBLANK($B406),"",VLOOKUP($B406,ILData!$A$2:$AJ$96,26))</f>
        <v>46400</v>
      </c>
      <c r="G406">
        <f>IF(ISBLANK($B406),"",VLOOKUP($B406,ILData!$A$2:$AJ$96,27))</f>
        <v>52200</v>
      </c>
      <c r="H406">
        <f>IF(ISBLANK($B406),"",VLOOKUP($B406,ILData!$A$2:$AJ$96,28))</f>
        <v>58000</v>
      </c>
      <c r="I406">
        <f>IF(ISBLANK($B406),"",VLOOKUP($B406,ILData!$A$2:$AJ$96,29))</f>
        <v>62650</v>
      </c>
      <c r="J406">
        <f>IF(ISBLANK($B406),"",VLOOKUP($B406,ILData!$A$2:$AJ$96,30))</f>
        <v>67300</v>
      </c>
      <c r="K406">
        <f>IF(ISBLANK($B406),"",VLOOKUP($B406,ILData!$A$2:$AJ$96,31))</f>
        <v>71950</v>
      </c>
      <c r="L406">
        <f>IF(ISBLANK($B406),"",VLOOKUP($B406,ILData!$A$2:$AJ$96,32))</f>
        <v>76600</v>
      </c>
    </row>
    <row r="407" spans="1:12" x14ac:dyDescent="0.25">
      <c r="A407" s="98" t="s">
        <v>723</v>
      </c>
      <c r="B407" t="s">
        <v>37</v>
      </c>
      <c r="C407" s="158">
        <f>INDEX('Ability to Pay'!$C$2:$C$441,MATCH(A407,'Ability to Pay'!$A$2:$A$441,0))</f>
        <v>0.23</v>
      </c>
      <c r="D407" s="101">
        <f>INDEX('Unemployment Rates'!$B$2:$B$96,MATCH(B407,'Unemployment Rates'!$A$2:$A$96,0))</f>
        <v>5.5E-2</v>
      </c>
      <c r="E407">
        <f>IF(ISBLANK($B407),"",VLOOKUP($B407,ILData!$A$2:$AJ$96,25))</f>
        <v>38150</v>
      </c>
      <c r="F407">
        <f>IF(ISBLANK($B407),"",VLOOKUP($B407,ILData!$A$2:$AJ$96,26))</f>
        <v>43600</v>
      </c>
      <c r="G407">
        <f>IF(ISBLANK($B407),"",VLOOKUP($B407,ILData!$A$2:$AJ$96,27))</f>
        <v>49050</v>
      </c>
      <c r="H407">
        <f>IF(ISBLANK($B407),"",VLOOKUP($B407,ILData!$A$2:$AJ$96,28))</f>
        <v>54450</v>
      </c>
      <c r="I407">
        <f>IF(ISBLANK($B407),"",VLOOKUP($B407,ILData!$A$2:$AJ$96,29))</f>
        <v>58850</v>
      </c>
      <c r="J407">
        <f>IF(ISBLANK($B407),"",VLOOKUP($B407,ILData!$A$2:$AJ$96,30))</f>
        <v>63200</v>
      </c>
      <c r="K407">
        <f>IF(ISBLANK($B407),"",VLOOKUP($B407,ILData!$A$2:$AJ$96,31))</f>
        <v>67550</v>
      </c>
      <c r="L407">
        <f>IF(ISBLANK($B407),"",VLOOKUP($B407,ILData!$A$2:$AJ$96,32))</f>
        <v>71900</v>
      </c>
    </row>
    <row r="408" spans="1:12" x14ac:dyDescent="0.25">
      <c r="A408" s="98" t="s">
        <v>974</v>
      </c>
      <c r="B408" t="s">
        <v>93</v>
      </c>
      <c r="C408" s="158">
        <f>INDEX('Ability to Pay'!$C$2:$C$441,MATCH(A408,'Ability to Pay'!$A$2:$A$441,0))</f>
        <v>0.17</v>
      </c>
      <c r="D408" s="101">
        <f>INDEX('Unemployment Rates'!$B$2:$B$96,MATCH(B408,'Unemployment Rates'!$A$2:$A$96,0))</f>
        <v>5.7000000000000002E-2</v>
      </c>
      <c r="E408">
        <f>IF(ISBLANK($B408),"",VLOOKUP($B408,ILData!$A$2:$AJ$96,25))</f>
        <v>39950</v>
      </c>
      <c r="F408">
        <f>IF(ISBLANK($B408),"",VLOOKUP($B408,ILData!$A$2:$AJ$96,26))</f>
        <v>45650</v>
      </c>
      <c r="G408">
        <f>IF(ISBLANK($B408),"",VLOOKUP($B408,ILData!$A$2:$AJ$96,27))</f>
        <v>51350</v>
      </c>
      <c r="H408">
        <f>IF(ISBLANK($B408),"",VLOOKUP($B408,ILData!$A$2:$AJ$96,28))</f>
        <v>57050</v>
      </c>
      <c r="I408">
        <f>IF(ISBLANK($B408),"",VLOOKUP($B408,ILData!$A$2:$AJ$96,29))</f>
        <v>61650</v>
      </c>
      <c r="J408">
        <f>IF(ISBLANK($B408),"",VLOOKUP($B408,ILData!$A$2:$AJ$96,30))</f>
        <v>66200</v>
      </c>
      <c r="K408">
        <f>IF(ISBLANK($B408),"",VLOOKUP($B408,ILData!$A$2:$AJ$96,31))</f>
        <v>70750</v>
      </c>
      <c r="L408">
        <f>IF(ISBLANK($B408),"",VLOOKUP($B408,ILData!$A$2:$AJ$96,32))</f>
        <v>75350</v>
      </c>
    </row>
    <row r="409" spans="1:12" x14ac:dyDescent="0.25">
      <c r="A409" s="98" t="s">
        <v>973</v>
      </c>
      <c r="B409" t="s">
        <v>93</v>
      </c>
      <c r="C409" s="158">
        <f>INDEX('Ability to Pay'!$C$2:$C$441,MATCH(A409,'Ability to Pay'!$A$2:$A$441,0))</f>
        <v>0.16</v>
      </c>
      <c r="D409" s="101">
        <f>INDEX('Unemployment Rates'!$B$2:$B$96,MATCH(B409,'Unemployment Rates'!$A$2:$A$96,0))</f>
        <v>5.7000000000000002E-2</v>
      </c>
      <c r="E409">
        <f>IF(ISBLANK($B409),"",VLOOKUP($B409,ILData!$A$2:$AJ$96,25))</f>
        <v>39950</v>
      </c>
      <c r="F409">
        <f>IF(ISBLANK($B409),"",VLOOKUP($B409,ILData!$A$2:$AJ$96,26))</f>
        <v>45650</v>
      </c>
      <c r="G409">
        <f>IF(ISBLANK($B409),"",VLOOKUP($B409,ILData!$A$2:$AJ$96,27))</f>
        <v>51350</v>
      </c>
      <c r="H409">
        <f>IF(ISBLANK($B409),"",VLOOKUP($B409,ILData!$A$2:$AJ$96,28))</f>
        <v>57050</v>
      </c>
      <c r="I409">
        <f>IF(ISBLANK($B409),"",VLOOKUP($B409,ILData!$A$2:$AJ$96,29))</f>
        <v>61650</v>
      </c>
      <c r="J409">
        <f>IF(ISBLANK($B409),"",VLOOKUP($B409,ILData!$A$2:$AJ$96,30))</f>
        <v>66200</v>
      </c>
      <c r="K409">
        <f>IF(ISBLANK($B409),"",VLOOKUP($B409,ILData!$A$2:$AJ$96,31))</f>
        <v>70750</v>
      </c>
      <c r="L409">
        <f>IF(ISBLANK($B409),"",VLOOKUP($B409,ILData!$A$2:$AJ$96,32))</f>
        <v>75350</v>
      </c>
    </row>
    <row r="410" spans="1:12" x14ac:dyDescent="0.25">
      <c r="A410" s="98" t="s">
        <v>884</v>
      </c>
      <c r="B410" t="s">
        <v>73</v>
      </c>
      <c r="C410" s="158">
        <f>INDEX('Ability to Pay'!$C$2:$C$441,MATCH(A410,'Ability to Pay'!$A$2:$A$441,0))</f>
        <v>0.13</v>
      </c>
      <c r="D410" s="101">
        <f>INDEX('Unemployment Rates'!$B$2:$B$96,MATCH(B410,'Unemployment Rates'!$A$2:$A$96,0))</f>
        <v>5.0999999999999997E-2</v>
      </c>
      <c r="E410">
        <f>IF(ISBLANK($B410),"",VLOOKUP($B410,ILData!$A$2:$AJ$96,25))</f>
        <v>37400</v>
      </c>
      <c r="F410">
        <f>IF(ISBLANK($B410),"",VLOOKUP($B410,ILData!$A$2:$AJ$96,26))</f>
        <v>42750</v>
      </c>
      <c r="G410">
        <f>IF(ISBLANK($B410),"",VLOOKUP($B410,ILData!$A$2:$AJ$96,27))</f>
        <v>48100</v>
      </c>
      <c r="H410">
        <f>IF(ISBLANK($B410),"",VLOOKUP($B410,ILData!$A$2:$AJ$96,28))</f>
        <v>53400</v>
      </c>
      <c r="I410">
        <f>IF(ISBLANK($B410),"",VLOOKUP($B410,ILData!$A$2:$AJ$96,29))</f>
        <v>57700</v>
      </c>
      <c r="J410">
        <f>IF(ISBLANK($B410),"",VLOOKUP($B410,ILData!$A$2:$AJ$96,30))</f>
        <v>61950</v>
      </c>
      <c r="K410">
        <f>IF(ISBLANK($B410),"",VLOOKUP($B410,ILData!$A$2:$AJ$96,31))</f>
        <v>66250</v>
      </c>
      <c r="L410">
        <f>IF(ISBLANK($B410),"",VLOOKUP($B410,ILData!$A$2:$AJ$96,32))</f>
        <v>70500</v>
      </c>
    </row>
    <row r="411" spans="1:12" x14ac:dyDescent="0.25">
      <c r="A411" s="98" t="s">
        <v>976</v>
      </c>
      <c r="B411" t="s">
        <v>94</v>
      </c>
      <c r="C411" s="158">
        <f>INDEX('Ability to Pay'!$C$2:$C$441,MATCH(A411,'Ability to Pay'!$A$2:$A$441,0))</f>
        <v>0.17</v>
      </c>
      <c r="D411" s="101">
        <f>INDEX('Unemployment Rates'!$B$2:$B$96,MATCH(B411,'Unemployment Rates'!$A$2:$A$96,0))</f>
        <v>4.8000000000000001E-2</v>
      </c>
      <c r="E411">
        <f>IF(ISBLANK($B411),"",VLOOKUP($B411,ILData!$A$2:$AJ$96,25))</f>
        <v>48400</v>
      </c>
      <c r="F411">
        <f>IF(ISBLANK($B411),"",VLOOKUP($B411,ILData!$A$2:$AJ$96,26))</f>
        <v>55300</v>
      </c>
      <c r="G411">
        <f>IF(ISBLANK($B411),"",VLOOKUP($B411,ILData!$A$2:$AJ$96,27))</f>
        <v>62200</v>
      </c>
      <c r="H411">
        <f>IF(ISBLANK($B411),"",VLOOKUP($B411,ILData!$A$2:$AJ$96,28))</f>
        <v>69100</v>
      </c>
      <c r="I411">
        <f>IF(ISBLANK($B411),"",VLOOKUP($B411,ILData!$A$2:$AJ$96,29))</f>
        <v>74650</v>
      </c>
      <c r="J411">
        <f>IF(ISBLANK($B411),"",VLOOKUP($B411,ILData!$A$2:$AJ$96,30))</f>
        <v>80200</v>
      </c>
      <c r="K411">
        <f>IF(ISBLANK($B411),"",VLOOKUP($B411,ILData!$A$2:$AJ$96,31))</f>
        <v>85700</v>
      </c>
      <c r="L411">
        <f>IF(ISBLANK($B411),"",VLOOKUP($B411,ILData!$A$2:$AJ$96,32))</f>
        <v>91250</v>
      </c>
    </row>
    <row r="412" spans="1:12" x14ac:dyDescent="0.25">
      <c r="A412" s="98" t="s">
        <v>980</v>
      </c>
      <c r="B412" t="s">
        <v>95</v>
      </c>
      <c r="C412" s="158">
        <f>INDEX('Ability to Pay'!$C$2:$C$441,MATCH(A412,'Ability to Pay'!$A$2:$A$441,0))</f>
        <v>0.19</v>
      </c>
      <c r="D412" s="101">
        <f>INDEX('Unemployment Rates'!$B$2:$B$96,MATCH(B412,'Unemployment Rates'!$A$2:$A$96,0))</f>
        <v>5.8999999999999997E-2</v>
      </c>
      <c r="E412">
        <f>IF(ISBLANK($B412),"",VLOOKUP($B412,ILData!$A$2:$AJ$96,25))</f>
        <v>37400</v>
      </c>
      <c r="F412">
        <f>IF(ISBLANK($B412),"",VLOOKUP($B412,ILData!$A$2:$AJ$96,26))</f>
        <v>42750</v>
      </c>
      <c r="G412">
        <f>IF(ISBLANK($B412),"",VLOOKUP($B412,ILData!$A$2:$AJ$96,27))</f>
        <v>48100</v>
      </c>
      <c r="H412">
        <f>IF(ISBLANK($B412),"",VLOOKUP($B412,ILData!$A$2:$AJ$96,28))</f>
        <v>53400</v>
      </c>
      <c r="I412">
        <f>IF(ISBLANK($B412),"",VLOOKUP($B412,ILData!$A$2:$AJ$96,29))</f>
        <v>57700</v>
      </c>
      <c r="J412">
        <f>IF(ISBLANK($B412),"",VLOOKUP($B412,ILData!$A$2:$AJ$96,30))</f>
        <v>61950</v>
      </c>
      <c r="K412">
        <f>IF(ISBLANK($B412),"",VLOOKUP($B412,ILData!$A$2:$AJ$96,31))</f>
        <v>66250</v>
      </c>
      <c r="L412">
        <f>IF(ISBLANK($B412),"",VLOOKUP($B412,ILData!$A$2:$AJ$96,32))</f>
        <v>70500</v>
      </c>
    </row>
    <row r="413" spans="1:12" x14ac:dyDescent="0.25">
      <c r="A413" s="98" t="s">
        <v>673</v>
      </c>
      <c r="B413" t="s">
        <v>29</v>
      </c>
      <c r="C413" s="158">
        <f>INDEX('Ability to Pay'!$C$2:$C$441,MATCH(A413,'Ability to Pay'!$A$2:$A$441,0))</f>
        <v>0.24</v>
      </c>
      <c r="D413" s="101">
        <f>INDEX('Unemployment Rates'!$B$2:$B$96,MATCH(B413,'Unemployment Rates'!$A$2:$A$96,0))</f>
        <v>4.1000000000000002E-2</v>
      </c>
      <c r="E413">
        <f>IF(ISBLANK($B413),"",VLOOKUP($B413,ILData!$A$2:$AJ$96,25))</f>
        <v>55900</v>
      </c>
      <c r="F413">
        <f>IF(ISBLANK($B413),"",VLOOKUP($B413,ILData!$A$2:$AJ$96,26))</f>
        <v>63900</v>
      </c>
      <c r="G413">
        <f>IF(ISBLANK($B413),"",VLOOKUP($B413,ILData!$A$2:$AJ$96,27))</f>
        <v>71900</v>
      </c>
      <c r="H413">
        <f>IF(ISBLANK($B413),"",VLOOKUP($B413,ILData!$A$2:$AJ$96,28))</f>
        <v>79850</v>
      </c>
      <c r="I413">
        <f>IF(ISBLANK($B413),"",VLOOKUP($B413,ILData!$A$2:$AJ$96,29))</f>
        <v>86250</v>
      </c>
      <c r="J413">
        <f>IF(ISBLANK($B413),"",VLOOKUP($B413,ILData!$A$2:$AJ$96,30))</f>
        <v>92650</v>
      </c>
      <c r="K413">
        <f>IF(ISBLANK($B413),"",VLOOKUP($B413,ILData!$A$2:$AJ$96,31))</f>
        <v>99050</v>
      </c>
      <c r="L413">
        <f>IF(ISBLANK($B413),"",VLOOKUP($B413,ILData!$A$2:$AJ$96,32))</f>
        <v>105450</v>
      </c>
    </row>
    <row r="414" spans="1:12" x14ac:dyDescent="0.25">
      <c r="A414" s="98" t="s">
        <v>986</v>
      </c>
      <c r="B414" t="s">
        <v>96</v>
      </c>
      <c r="C414" s="158">
        <f>INDEX('Ability to Pay'!$C$2:$C$441,MATCH(A414,'Ability to Pay'!$A$2:$A$441,0))</f>
        <v>0.21</v>
      </c>
      <c r="D414" s="101">
        <f>INDEX('Unemployment Rates'!$B$2:$B$96,MATCH(B414,'Unemployment Rates'!$A$2:$A$96,0))</f>
        <v>5.8999999999999997E-2</v>
      </c>
      <c r="E414">
        <f>IF(ISBLANK($B414),"",VLOOKUP($B414,ILData!$A$2:$AJ$96,25))</f>
        <v>37400</v>
      </c>
      <c r="F414">
        <f>IF(ISBLANK($B414),"",VLOOKUP($B414,ILData!$A$2:$AJ$96,26))</f>
        <v>42750</v>
      </c>
      <c r="G414">
        <f>IF(ISBLANK($B414),"",VLOOKUP($B414,ILData!$A$2:$AJ$96,27))</f>
        <v>48100</v>
      </c>
      <c r="H414">
        <f>IF(ISBLANK($B414),"",VLOOKUP($B414,ILData!$A$2:$AJ$96,28))</f>
        <v>53400</v>
      </c>
      <c r="I414">
        <f>IF(ISBLANK($B414),"",VLOOKUP($B414,ILData!$A$2:$AJ$96,29))</f>
        <v>57700</v>
      </c>
      <c r="J414">
        <f>IF(ISBLANK($B414),"",VLOOKUP($B414,ILData!$A$2:$AJ$96,30))</f>
        <v>61950</v>
      </c>
      <c r="K414">
        <f>IF(ISBLANK($B414),"",VLOOKUP($B414,ILData!$A$2:$AJ$96,31))</f>
        <v>66250</v>
      </c>
      <c r="L414">
        <f>IF(ISBLANK($B414),"",VLOOKUP($B414,ILData!$A$2:$AJ$96,32))</f>
        <v>70500</v>
      </c>
    </row>
    <row r="415" spans="1:12" x14ac:dyDescent="0.25">
      <c r="A415" s="98" t="s">
        <v>868</v>
      </c>
      <c r="B415" t="s">
        <v>69</v>
      </c>
      <c r="C415" s="158">
        <f>INDEX('Ability to Pay'!$C$2:$C$441,MATCH(A415,'Ability to Pay'!$A$2:$A$441,0))</f>
        <v>0.24</v>
      </c>
      <c r="D415" s="101">
        <f>INDEX('Unemployment Rates'!$B$2:$B$96,MATCH(B415,'Unemployment Rates'!$A$2:$A$96,0))</f>
        <v>0.05</v>
      </c>
      <c r="E415">
        <f>IF(ISBLANK($B415),"",VLOOKUP($B415,ILData!$A$2:$AJ$96,25))</f>
        <v>37400</v>
      </c>
      <c r="F415">
        <f>IF(ISBLANK($B415),"",VLOOKUP($B415,ILData!$A$2:$AJ$96,26))</f>
        <v>42750</v>
      </c>
      <c r="G415">
        <f>IF(ISBLANK($B415),"",VLOOKUP($B415,ILData!$A$2:$AJ$96,27))</f>
        <v>48100</v>
      </c>
      <c r="H415">
        <f>IF(ISBLANK($B415),"",VLOOKUP($B415,ILData!$A$2:$AJ$96,28))</f>
        <v>53400</v>
      </c>
      <c r="I415">
        <f>IF(ISBLANK($B415),"",VLOOKUP($B415,ILData!$A$2:$AJ$96,29))</f>
        <v>57700</v>
      </c>
      <c r="J415">
        <f>IF(ISBLANK($B415),"",VLOOKUP($B415,ILData!$A$2:$AJ$96,30))</f>
        <v>61950</v>
      </c>
      <c r="K415">
        <f>IF(ISBLANK($B415),"",VLOOKUP($B415,ILData!$A$2:$AJ$96,31))</f>
        <v>66250</v>
      </c>
      <c r="L415">
        <f>IF(ISBLANK($B415),"",VLOOKUP($B415,ILData!$A$2:$AJ$96,32))</f>
        <v>70500</v>
      </c>
    </row>
    <row r="416" spans="1:12" x14ac:dyDescent="0.25">
      <c r="A416" s="98" t="s">
        <v>744</v>
      </c>
      <c r="B416" t="s">
        <v>40</v>
      </c>
      <c r="C416" s="158">
        <f>INDEX('Ability to Pay'!$C$2:$C$441,MATCH(A416,'Ability to Pay'!$A$2:$A$441,0))</f>
        <v>0.28999999999999998</v>
      </c>
      <c r="D416" s="101">
        <f>INDEX('Unemployment Rates'!$B$2:$B$96,MATCH(B416,'Unemployment Rates'!$A$2:$A$96,0))</f>
        <v>4.8000000000000001E-2</v>
      </c>
      <c r="E416">
        <f>IF(ISBLANK($B416),"",VLOOKUP($B416,ILData!$A$2:$AJ$96,25))</f>
        <v>44600</v>
      </c>
      <c r="F416">
        <f>IF(ISBLANK($B416),"",VLOOKUP($B416,ILData!$A$2:$AJ$96,26))</f>
        <v>51000</v>
      </c>
      <c r="G416">
        <f>IF(ISBLANK($B416),"",VLOOKUP($B416,ILData!$A$2:$AJ$96,27))</f>
        <v>57350</v>
      </c>
      <c r="H416">
        <f>IF(ISBLANK($B416),"",VLOOKUP($B416,ILData!$A$2:$AJ$96,28))</f>
        <v>63700</v>
      </c>
      <c r="I416">
        <f>IF(ISBLANK($B416),"",VLOOKUP($B416,ILData!$A$2:$AJ$96,29))</f>
        <v>68800</v>
      </c>
      <c r="J416">
        <f>IF(ISBLANK($B416),"",VLOOKUP($B416,ILData!$A$2:$AJ$96,30))</f>
        <v>73900</v>
      </c>
      <c r="K416">
        <f>IF(ISBLANK($B416),"",VLOOKUP($B416,ILData!$A$2:$AJ$96,31))</f>
        <v>79000</v>
      </c>
      <c r="L416">
        <f>IF(ISBLANK($B416),"",VLOOKUP($B416,ILData!$A$2:$AJ$96,32))</f>
        <v>84100</v>
      </c>
    </row>
    <row r="417" spans="1:12" x14ac:dyDescent="0.25">
      <c r="A417" s="98" t="s">
        <v>982</v>
      </c>
      <c r="B417" t="s">
        <v>96</v>
      </c>
      <c r="C417" s="158">
        <f>INDEX('Ability to Pay'!$C$2:$C$441,MATCH(A417,'Ability to Pay'!$A$2:$A$441,0))</f>
        <v>0.18</v>
      </c>
      <c r="D417" s="101">
        <f>INDEX('Unemployment Rates'!$B$2:$B$96,MATCH(B417,'Unemployment Rates'!$A$2:$A$96,0))</f>
        <v>5.8999999999999997E-2</v>
      </c>
      <c r="E417">
        <f>IF(ISBLANK($B417),"",VLOOKUP($B417,ILData!$A$2:$AJ$96,25))</f>
        <v>37400</v>
      </c>
      <c r="F417">
        <f>IF(ISBLANK($B417),"",VLOOKUP($B417,ILData!$A$2:$AJ$96,26))</f>
        <v>42750</v>
      </c>
      <c r="G417">
        <f>IF(ISBLANK($B417),"",VLOOKUP($B417,ILData!$A$2:$AJ$96,27))</f>
        <v>48100</v>
      </c>
      <c r="H417">
        <f>IF(ISBLANK($B417),"",VLOOKUP($B417,ILData!$A$2:$AJ$96,28))</f>
        <v>53400</v>
      </c>
      <c r="I417">
        <f>IF(ISBLANK($B417),"",VLOOKUP($B417,ILData!$A$2:$AJ$96,29))</f>
        <v>57700</v>
      </c>
      <c r="J417">
        <f>IF(ISBLANK($B417),"",VLOOKUP($B417,ILData!$A$2:$AJ$96,30))</f>
        <v>61950</v>
      </c>
      <c r="K417">
        <f>IF(ISBLANK($B417),"",VLOOKUP($B417,ILData!$A$2:$AJ$96,31))</f>
        <v>66250</v>
      </c>
      <c r="L417">
        <f>IF(ISBLANK($B417),"",VLOOKUP($B417,ILData!$A$2:$AJ$96,32))</f>
        <v>70500</v>
      </c>
    </row>
    <row r="418" spans="1:12" x14ac:dyDescent="0.25">
      <c r="A418" s="98" t="s">
        <v>876</v>
      </c>
      <c r="B418" t="s">
        <v>72</v>
      </c>
      <c r="C418" s="158">
        <f>INDEX('Ability to Pay'!$C$2:$C$441,MATCH(A418,'Ability to Pay'!$A$2:$A$441,0))</f>
        <v>0.13</v>
      </c>
      <c r="D418" s="101">
        <f>INDEX('Unemployment Rates'!$B$2:$B$96,MATCH(B418,'Unemployment Rates'!$A$2:$A$96,0))</f>
        <v>4.8000000000000001E-2</v>
      </c>
      <c r="E418">
        <f>IF(ISBLANK($B418),"",VLOOKUP($B418,ILData!$A$2:$AJ$96,25))</f>
        <v>37400</v>
      </c>
      <c r="F418">
        <f>IF(ISBLANK($B418),"",VLOOKUP($B418,ILData!$A$2:$AJ$96,26))</f>
        <v>42750</v>
      </c>
      <c r="G418">
        <f>IF(ISBLANK($B418),"",VLOOKUP($B418,ILData!$A$2:$AJ$96,27))</f>
        <v>48100</v>
      </c>
      <c r="H418">
        <f>IF(ISBLANK($B418),"",VLOOKUP($B418,ILData!$A$2:$AJ$96,28))</f>
        <v>53400</v>
      </c>
      <c r="I418">
        <f>IF(ISBLANK($B418),"",VLOOKUP($B418,ILData!$A$2:$AJ$96,29))</f>
        <v>57700</v>
      </c>
      <c r="J418">
        <f>IF(ISBLANK($B418),"",VLOOKUP($B418,ILData!$A$2:$AJ$96,30))</f>
        <v>61950</v>
      </c>
      <c r="K418">
        <f>IF(ISBLANK($B418),"",VLOOKUP($B418,ILData!$A$2:$AJ$96,31))</f>
        <v>66250</v>
      </c>
      <c r="L418">
        <f>IF(ISBLANK($B418),"",VLOOKUP($B418,ILData!$A$2:$AJ$96,32))</f>
        <v>70500</v>
      </c>
    </row>
    <row r="419" spans="1:12" x14ac:dyDescent="0.25">
      <c r="A419" s="98" t="s">
        <v>585</v>
      </c>
      <c r="B419" t="s">
        <v>9</v>
      </c>
      <c r="C419" s="158">
        <f>INDEX('Ability to Pay'!$C$2:$C$441,MATCH(A419,'Ability to Pay'!$A$2:$A$441,0))</f>
        <v>0.23</v>
      </c>
      <c r="D419" s="101">
        <f>INDEX('Unemployment Rates'!$B$2:$B$96,MATCH(B419,'Unemployment Rates'!$A$2:$A$96,0))</f>
        <v>5.0999999999999997E-2</v>
      </c>
      <c r="E419">
        <f>IF(ISBLANK($B419),"",VLOOKUP($B419,ILData!$A$2:$AJ$96,25))</f>
        <v>37400</v>
      </c>
      <c r="F419">
        <f>IF(ISBLANK($B419),"",VLOOKUP($B419,ILData!$A$2:$AJ$96,26))</f>
        <v>42750</v>
      </c>
      <c r="G419">
        <f>IF(ISBLANK($B419),"",VLOOKUP($B419,ILData!$A$2:$AJ$96,27))</f>
        <v>48100</v>
      </c>
      <c r="H419">
        <f>IF(ISBLANK($B419),"",VLOOKUP($B419,ILData!$A$2:$AJ$96,28))</f>
        <v>53400</v>
      </c>
      <c r="I419">
        <f>IF(ISBLANK($B419),"",VLOOKUP($B419,ILData!$A$2:$AJ$96,29))</f>
        <v>57700</v>
      </c>
      <c r="J419">
        <f>IF(ISBLANK($B419),"",VLOOKUP($B419,ILData!$A$2:$AJ$96,30))</f>
        <v>61950</v>
      </c>
      <c r="K419">
        <f>IF(ISBLANK($B419),"",VLOOKUP($B419,ILData!$A$2:$AJ$96,31))</f>
        <v>66250</v>
      </c>
      <c r="L419">
        <f>IF(ISBLANK($B419),"",VLOOKUP($B419,ILData!$A$2:$AJ$96,32))</f>
        <v>70500</v>
      </c>
    </row>
    <row r="420" spans="1:12" x14ac:dyDescent="0.25">
      <c r="A420" s="98" t="s">
        <v>987</v>
      </c>
      <c r="B420" t="s">
        <v>97</v>
      </c>
      <c r="C420" s="158">
        <f>INDEX('Ability to Pay'!$C$2:$C$441,MATCH(A420,'Ability to Pay'!$A$2:$A$441,0))</f>
        <v>0.24</v>
      </c>
      <c r="D420" s="101">
        <f>INDEX('Unemployment Rates'!$B$2:$B$96,MATCH(B420,'Unemployment Rates'!$A$2:$A$96,0))</f>
        <v>4.2999999999999997E-2</v>
      </c>
      <c r="E420">
        <f>IF(ISBLANK($B420),"",VLOOKUP($B420,ILData!$A$2:$AJ$96,25))</f>
        <v>39950</v>
      </c>
      <c r="F420">
        <f>IF(ISBLANK($B420),"",VLOOKUP($B420,ILData!$A$2:$AJ$96,26))</f>
        <v>45650</v>
      </c>
      <c r="G420">
        <f>IF(ISBLANK($B420),"",VLOOKUP($B420,ILData!$A$2:$AJ$96,27))</f>
        <v>51350</v>
      </c>
      <c r="H420">
        <f>IF(ISBLANK($B420),"",VLOOKUP($B420,ILData!$A$2:$AJ$96,28))</f>
        <v>57050</v>
      </c>
      <c r="I420">
        <f>IF(ISBLANK($B420),"",VLOOKUP($B420,ILData!$A$2:$AJ$96,29))</f>
        <v>61650</v>
      </c>
      <c r="J420">
        <f>IF(ISBLANK($B420),"",VLOOKUP($B420,ILData!$A$2:$AJ$96,30))</f>
        <v>66200</v>
      </c>
      <c r="K420">
        <f>IF(ISBLANK($B420),"",VLOOKUP($B420,ILData!$A$2:$AJ$96,31))</f>
        <v>70750</v>
      </c>
      <c r="L420">
        <f>IF(ISBLANK($B420),"",VLOOKUP($B420,ILData!$A$2:$AJ$96,32))</f>
        <v>75350</v>
      </c>
    </row>
    <row r="421" spans="1:12" x14ac:dyDescent="0.25">
      <c r="A421" s="98" t="s">
        <v>620</v>
      </c>
      <c r="B421" t="s">
        <v>17</v>
      </c>
      <c r="C421" s="158">
        <f>INDEX('Ability to Pay'!$C$2:$C$441,MATCH(A421,'Ability to Pay'!$A$2:$A$441,0))</f>
        <v>0.25</v>
      </c>
      <c r="D421" s="101">
        <f>INDEX('Unemployment Rates'!$B$2:$B$96,MATCH(B421,'Unemployment Rates'!$A$2:$A$96,0))</f>
        <v>4.9000000000000002E-2</v>
      </c>
      <c r="E421">
        <f>IF(ISBLANK($B421),"",VLOOKUP($B421,ILData!$A$2:$AJ$96,25))</f>
        <v>39950</v>
      </c>
      <c r="F421">
        <f>IF(ISBLANK($B421),"",VLOOKUP($B421,ILData!$A$2:$AJ$96,26))</f>
        <v>45650</v>
      </c>
      <c r="G421">
        <f>IF(ISBLANK($B421),"",VLOOKUP($B421,ILData!$A$2:$AJ$96,27))</f>
        <v>51350</v>
      </c>
      <c r="H421">
        <f>IF(ISBLANK($B421),"",VLOOKUP($B421,ILData!$A$2:$AJ$96,28))</f>
        <v>57050</v>
      </c>
      <c r="I421">
        <f>IF(ISBLANK($B421),"",VLOOKUP($B421,ILData!$A$2:$AJ$96,29))</f>
        <v>61650</v>
      </c>
      <c r="J421">
        <f>IF(ISBLANK($B421),"",VLOOKUP($B421,ILData!$A$2:$AJ$96,30))</f>
        <v>66200</v>
      </c>
      <c r="K421">
        <f>IF(ISBLANK($B421),"",VLOOKUP($B421,ILData!$A$2:$AJ$96,31))</f>
        <v>70750</v>
      </c>
      <c r="L421">
        <f>IF(ISBLANK($B421),"",VLOOKUP($B421,ILData!$A$2:$AJ$96,32))</f>
        <v>75350</v>
      </c>
    </row>
    <row r="422" spans="1:12" x14ac:dyDescent="0.25">
      <c r="A422" s="98" t="s">
        <v>1011</v>
      </c>
      <c r="B422" t="s">
        <v>102</v>
      </c>
      <c r="C422" s="158">
        <f>INDEX('Ability to Pay'!$C$2:$C$441,MATCH(A422,'Ability to Pay'!$A$2:$A$441,0))</f>
        <v>0.25</v>
      </c>
      <c r="D422" s="101">
        <f>INDEX('Unemployment Rates'!$B$2:$B$96,MATCH(B422,'Unemployment Rates'!$A$2:$A$96,0))</f>
        <v>0.04</v>
      </c>
      <c r="E422">
        <f>IF(ISBLANK($B422),"",VLOOKUP($B422,ILData!$A$2:$AJ$96,25))</f>
        <v>55900</v>
      </c>
      <c r="F422">
        <f>IF(ISBLANK($B422),"",VLOOKUP($B422,ILData!$A$2:$AJ$96,26))</f>
        <v>63900</v>
      </c>
      <c r="G422">
        <f>IF(ISBLANK($B422),"",VLOOKUP($B422,ILData!$A$2:$AJ$96,27))</f>
        <v>71900</v>
      </c>
      <c r="H422">
        <f>IF(ISBLANK($B422),"",VLOOKUP($B422,ILData!$A$2:$AJ$96,28))</f>
        <v>79850</v>
      </c>
      <c r="I422">
        <f>IF(ISBLANK($B422),"",VLOOKUP($B422,ILData!$A$2:$AJ$96,29))</f>
        <v>86250</v>
      </c>
      <c r="J422">
        <f>IF(ISBLANK($B422),"",VLOOKUP($B422,ILData!$A$2:$AJ$96,30))</f>
        <v>92650</v>
      </c>
      <c r="K422">
        <f>IF(ISBLANK($B422),"",VLOOKUP($B422,ILData!$A$2:$AJ$96,31))</f>
        <v>99050</v>
      </c>
      <c r="L422">
        <f>IF(ISBLANK($B422),"",VLOOKUP($B422,ILData!$A$2:$AJ$96,32))</f>
        <v>105450</v>
      </c>
    </row>
    <row r="423" spans="1:12" x14ac:dyDescent="0.25">
      <c r="A423" s="98" t="s">
        <v>787</v>
      </c>
      <c r="B423" t="s">
        <v>50</v>
      </c>
      <c r="C423" s="158">
        <f>INDEX('Ability to Pay'!$C$2:$C$441,MATCH(A423,'Ability to Pay'!$A$2:$A$441,0))</f>
        <v>0.25</v>
      </c>
      <c r="D423" s="101">
        <f>INDEX('Unemployment Rates'!$B$2:$B$96,MATCH(B423,'Unemployment Rates'!$A$2:$A$96,0))</f>
        <v>4.4999999999999998E-2</v>
      </c>
      <c r="E423">
        <f>IF(ISBLANK($B423),"",VLOOKUP($B423,ILData!$A$2:$AJ$96,25))</f>
        <v>37400</v>
      </c>
      <c r="F423">
        <f>IF(ISBLANK($B423),"",VLOOKUP($B423,ILData!$A$2:$AJ$96,26))</f>
        <v>42750</v>
      </c>
      <c r="G423">
        <f>IF(ISBLANK($B423),"",VLOOKUP($B423,ILData!$A$2:$AJ$96,27))</f>
        <v>48100</v>
      </c>
      <c r="H423">
        <f>IF(ISBLANK($B423),"",VLOOKUP($B423,ILData!$A$2:$AJ$96,28))</f>
        <v>53400</v>
      </c>
      <c r="I423">
        <f>IF(ISBLANK($B423),"",VLOOKUP($B423,ILData!$A$2:$AJ$96,29))</f>
        <v>57700</v>
      </c>
      <c r="J423">
        <f>IF(ISBLANK($B423),"",VLOOKUP($B423,ILData!$A$2:$AJ$96,30))</f>
        <v>61950</v>
      </c>
      <c r="K423">
        <f>IF(ISBLANK($B423),"",VLOOKUP($B423,ILData!$A$2:$AJ$96,31))</f>
        <v>66250</v>
      </c>
      <c r="L423">
        <f>IF(ISBLANK($B423),"",VLOOKUP($B423,ILData!$A$2:$AJ$96,32))</f>
        <v>70500</v>
      </c>
    </row>
    <row r="424" spans="1:12" x14ac:dyDescent="0.25">
      <c r="A424" s="98" t="s">
        <v>990</v>
      </c>
      <c r="B424" t="s">
        <v>98</v>
      </c>
      <c r="C424" s="158">
        <f>INDEX('Ability to Pay'!$C$2:$C$441,MATCH(A424,'Ability to Pay'!$A$2:$A$441,0))</f>
        <v>0.15</v>
      </c>
      <c r="D424" s="101">
        <f>INDEX('Unemployment Rates'!$B$2:$B$96,MATCH(B424,'Unemployment Rates'!$A$2:$A$96,0))</f>
        <v>5.0999999999999997E-2</v>
      </c>
      <c r="E424">
        <f>IF(ISBLANK($B424),"",VLOOKUP($B424,ILData!$A$2:$AJ$96,25))</f>
        <v>37400</v>
      </c>
      <c r="F424">
        <f>IF(ISBLANK($B424),"",VLOOKUP($B424,ILData!$A$2:$AJ$96,26))</f>
        <v>42750</v>
      </c>
      <c r="G424">
        <f>IF(ISBLANK($B424),"",VLOOKUP($B424,ILData!$A$2:$AJ$96,27))</f>
        <v>48100</v>
      </c>
      <c r="H424">
        <f>IF(ISBLANK($B424),"",VLOOKUP($B424,ILData!$A$2:$AJ$96,28))</f>
        <v>53400</v>
      </c>
      <c r="I424">
        <f>IF(ISBLANK($B424),"",VLOOKUP($B424,ILData!$A$2:$AJ$96,29))</f>
        <v>57700</v>
      </c>
      <c r="J424">
        <f>IF(ISBLANK($B424),"",VLOOKUP($B424,ILData!$A$2:$AJ$96,30))</f>
        <v>61950</v>
      </c>
      <c r="K424">
        <f>IF(ISBLANK($B424),"",VLOOKUP($B424,ILData!$A$2:$AJ$96,31))</f>
        <v>66250</v>
      </c>
      <c r="L424">
        <f>IF(ISBLANK($B424),"",VLOOKUP($B424,ILData!$A$2:$AJ$96,32))</f>
        <v>70500</v>
      </c>
    </row>
    <row r="425" spans="1:12" x14ac:dyDescent="0.25">
      <c r="A425" s="98" t="s">
        <v>993</v>
      </c>
      <c r="B425" t="s">
        <v>98</v>
      </c>
      <c r="C425" s="158">
        <f>INDEX('Ability to Pay'!$C$2:$C$441,MATCH(A425,'Ability to Pay'!$A$2:$A$441,0))</f>
        <v>0.1</v>
      </c>
      <c r="D425" s="101">
        <f>INDEX('Unemployment Rates'!$B$2:$B$96,MATCH(B425,'Unemployment Rates'!$A$2:$A$96,0))</f>
        <v>5.0999999999999997E-2</v>
      </c>
      <c r="E425">
        <f>IF(ISBLANK($B425),"",VLOOKUP($B425,ILData!$A$2:$AJ$96,25))</f>
        <v>37400</v>
      </c>
      <c r="F425">
        <f>IF(ISBLANK($B425),"",VLOOKUP($B425,ILData!$A$2:$AJ$96,26))</f>
        <v>42750</v>
      </c>
      <c r="G425">
        <f>IF(ISBLANK($B425),"",VLOOKUP($B425,ILData!$A$2:$AJ$96,27))</f>
        <v>48100</v>
      </c>
      <c r="H425">
        <f>IF(ISBLANK($B425),"",VLOOKUP($B425,ILData!$A$2:$AJ$96,28))</f>
        <v>53400</v>
      </c>
      <c r="I425">
        <f>IF(ISBLANK($B425),"",VLOOKUP($B425,ILData!$A$2:$AJ$96,29))</f>
        <v>57700</v>
      </c>
      <c r="J425">
        <f>IF(ISBLANK($B425),"",VLOOKUP($B425,ILData!$A$2:$AJ$96,30))</f>
        <v>61950</v>
      </c>
      <c r="K425">
        <f>IF(ISBLANK($B425),"",VLOOKUP($B425,ILData!$A$2:$AJ$96,31))</f>
        <v>66250</v>
      </c>
      <c r="L425">
        <f>IF(ISBLANK($B425),"",VLOOKUP($B425,ILData!$A$2:$AJ$96,32))</f>
        <v>70500</v>
      </c>
    </row>
    <row r="426" spans="1:12" x14ac:dyDescent="0.25">
      <c r="A426" s="98" t="s">
        <v>994</v>
      </c>
      <c r="B426" t="s">
        <v>99</v>
      </c>
      <c r="C426" s="158">
        <f>INDEX('Ability to Pay'!$C$2:$C$441,MATCH(A426,'Ability to Pay'!$A$2:$A$441,0))</f>
        <v>0.2</v>
      </c>
      <c r="D426" s="101">
        <f>INDEX('Unemployment Rates'!$B$2:$B$96,MATCH(B426,'Unemployment Rates'!$A$2:$A$96,0))</f>
        <v>4.2999999999999997E-2</v>
      </c>
      <c r="E426">
        <f>IF(ISBLANK($B426),"",VLOOKUP($B426,ILData!$A$2:$AJ$96,25))</f>
        <v>37400</v>
      </c>
      <c r="F426">
        <f>IF(ISBLANK($B426),"",VLOOKUP($B426,ILData!$A$2:$AJ$96,26))</f>
        <v>42750</v>
      </c>
      <c r="G426">
        <f>IF(ISBLANK($B426),"",VLOOKUP($B426,ILData!$A$2:$AJ$96,27))</f>
        <v>48100</v>
      </c>
      <c r="H426">
        <f>IF(ISBLANK($B426),"",VLOOKUP($B426,ILData!$A$2:$AJ$96,28))</f>
        <v>53400</v>
      </c>
      <c r="I426">
        <f>IF(ISBLANK($B426),"",VLOOKUP($B426,ILData!$A$2:$AJ$96,29))</f>
        <v>57700</v>
      </c>
      <c r="J426">
        <f>IF(ISBLANK($B426),"",VLOOKUP($B426,ILData!$A$2:$AJ$96,30))</f>
        <v>61950</v>
      </c>
      <c r="K426">
        <f>IF(ISBLANK($B426),"",VLOOKUP($B426,ILData!$A$2:$AJ$96,31))</f>
        <v>66250</v>
      </c>
      <c r="L426">
        <f>IF(ISBLANK($B426),"",VLOOKUP($B426,ILData!$A$2:$AJ$96,32))</f>
        <v>70500</v>
      </c>
    </row>
    <row r="427" spans="1:12" x14ac:dyDescent="0.25">
      <c r="A427" s="98" t="s">
        <v>961</v>
      </c>
      <c r="B427" t="s">
        <v>90</v>
      </c>
      <c r="C427" s="158">
        <f>INDEX('Ability to Pay'!$C$2:$C$441,MATCH(A427,'Ability to Pay'!$A$2:$A$441,0))</f>
        <v>0.24</v>
      </c>
      <c r="D427" s="101">
        <f>INDEX('Unemployment Rates'!$B$2:$B$96,MATCH(B427,'Unemployment Rates'!$A$2:$A$96,0))</f>
        <v>4.1000000000000002E-2</v>
      </c>
      <c r="E427">
        <f>IF(ISBLANK($B427),"",VLOOKUP($B427,ILData!$A$2:$AJ$96,25))</f>
        <v>55900</v>
      </c>
      <c r="F427">
        <f>IF(ISBLANK($B427),"",VLOOKUP($B427,ILData!$A$2:$AJ$96,26))</f>
        <v>63900</v>
      </c>
      <c r="G427">
        <f>IF(ISBLANK($B427),"",VLOOKUP($B427,ILData!$A$2:$AJ$96,27))</f>
        <v>71900</v>
      </c>
      <c r="H427">
        <f>IF(ISBLANK($B427),"",VLOOKUP($B427,ILData!$A$2:$AJ$96,28))</f>
        <v>79850</v>
      </c>
      <c r="I427">
        <f>IF(ISBLANK($B427),"",VLOOKUP($B427,ILData!$A$2:$AJ$96,29))</f>
        <v>86250</v>
      </c>
      <c r="J427">
        <f>IF(ISBLANK($B427),"",VLOOKUP($B427,ILData!$A$2:$AJ$96,30))</f>
        <v>92650</v>
      </c>
      <c r="K427">
        <f>IF(ISBLANK($B427),"",VLOOKUP($B427,ILData!$A$2:$AJ$96,31))</f>
        <v>99050</v>
      </c>
      <c r="L427">
        <f>IF(ISBLANK($B427),"",VLOOKUP($B427,ILData!$A$2:$AJ$96,32))</f>
        <v>105450</v>
      </c>
    </row>
    <row r="428" spans="1:12" x14ac:dyDescent="0.25">
      <c r="A428" s="98" t="s">
        <v>674</v>
      </c>
      <c r="B428" t="s">
        <v>29</v>
      </c>
      <c r="C428" s="158">
        <f>INDEX('Ability to Pay'!$C$2:$C$441,MATCH(A428,'Ability to Pay'!$A$2:$A$441,0))</f>
        <v>0.28000000000000003</v>
      </c>
      <c r="D428" s="101">
        <f>INDEX('Unemployment Rates'!$B$2:$B$96,MATCH(B428,'Unemployment Rates'!$A$2:$A$96,0))</f>
        <v>4.1000000000000002E-2</v>
      </c>
      <c r="E428">
        <f>IF(ISBLANK($B428),"",VLOOKUP($B428,ILData!$A$2:$AJ$96,25))</f>
        <v>55900</v>
      </c>
      <c r="F428">
        <f>IF(ISBLANK($B428),"",VLOOKUP($B428,ILData!$A$2:$AJ$96,26))</f>
        <v>63900</v>
      </c>
      <c r="G428">
        <f>IF(ISBLANK($B428),"",VLOOKUP($B428,ILData!$A$2:$AJ$96,27))</f>
        <v>71900</v>
      </c>
      <c r="H428">
        <f>IF(ISBLANK($B428),"",VLOOKUP($B428,ILData!$A$2:$AJ$96,28))</f>
        <v>79850</v>
      </c>
      <c r="I428">
        <f>IF(ISBLANK($B428),"",VLOOKUP($B428,ILData!$A$2:$AJ$96,29))</f>
        <v>86250</v>
      </c>
      <c r="J428">
        <f>IF(ISBLANK($B428),"",VLOOKUP($B428,ILData!$A$2:$AJ$96,30))</f>
        <v>92650</v>
      </c>
      <c r="K428">
        <f>IF(ISBLANK($B428),"",VLOOKUP($B428,ILData!$A$2:$AJ$96,31))</f>
        <v>99050</v>
      </c>
      <c r="L428">
        <f>IF(ISBLANK($B428),"",VLOOKUP($B428,ILData!$A$2:$AJ$96,32))</f>
        <v>105450</v>
      </c>
    </row>
    <row r="429" spans="1:12" x14ac:dyDescent="0.25">
      <c r="A429" s="98" t="s">
        <v>1000</v>
      </c>
      <c r="B429" t="s">
        <v>100</v>
      </c>
      <c r="C429" s="158">
        <f>INDEX('Ability to Pay'!$C$2:$C$441,MATCH(A429,'Ability to Pay'!$A$2:$A$441,0))</f>
        <v>0.21</v>
      </c>
      <c r="D429" s="101">
        <f>INDEX('Unemployment Rates'!$B$2:$B$96,MATCH(B429,'Unemployment Rates'!$A$2:$A$96,0))</f>
        <v>4.8000000000000001E-2</v>
      </c>
      <c r="E429">
        <f>IF(ISBLANK($B429),"",VLOOKUP($B429,ILData!$A$2:$AJ$96,25))</f>
        <v>37400</v>
      </c>
      <c r="F429">
        <f>IF(ISBLANK($B429),"",VLOOKUP($B429,ILData!$A$2:$AJ$96,26))</f>
        <v>42750</v>
      </c>
      <c r="G429">
        <f>IF(ISBLANK($B429),"",VLOOKUP($B429,ILData!$A$2:$AJ$96,27))</f>
        <v>48100</v>
      </c>
      <c r="H429">
        <f>IF(ISBLANK($B429),"",VLOOKUP($B429,ILData!$A$2:$AJ$96,28))</f>
        <v>53400</v>
      </c>
      <c r="I429">
        <f>IF(ISBLANK($B429),"",VLOOKUP($B429,ILData!$A$2:$AJ$96,29))</f>
        <v>57700</v>
      </c>
      <c r="J429">
        <f>IF(ISBLANK($B429),"",VLOOKUP($B429,ILData!$A$2:$AJ$96,30))</f>
        <v>61950</v>
      </c>
      <c r="K429">
        <f>IF(ISBLANK($B429),"",VLOOKUP($B429,ILData!$A$2:$AJ$96,31))</f>
        <v>66250</v>
      </c>
      <c r="L429">
        <f>IF(ISBLANK($B429),"",VLOOKUP($B429,ILData!$A$2:$AJ$96,32))</f>
        <v>70500</v>
      </c>
    </row>
    <row r="430" spans="1:12" x14ac:dyDescent="0.25">
      <c r="A430" s="98" t="s">
        <v>919</v>
      </c>
      <c r="B430" t="s">
        <v>81</v>
      </c>
      <c r="C430" s="158">
        <f>INDEX('Ability to Pay'!$C$2:$C$441,MATCH(A430,'Ability to Pay'!$A$2:$A$441,0))</f>
        <v>0.28000000000000003</v>
      </c>
      <c r="D430" s="101">
        <f>INDEX('Unemployment Rates'!$B$2:$B$96,MATCH(B430,'Unemployment Rates'!$A$2:$A$96,0))</f>
        <v>0.04</v>
      </c>
      <c r="E430">
        <f>IF(ISBLANK($B430),"",VLOOKUP($B430,ILData!$A$2:$AJ$96,25))</f>
        <v>55900</v>
      </c>
      <c r="F430">
        <f>IF(ISBLANK($B430),"",VLOOKUP($B430,ILData!$A$2:$AJ$96,26))</f>
        <v>63900</v>
      </c>
      <c r="G430">
        <f>IF(ISBLANK($B430),"",VLOOKUP($B430,ILData!$A$2:$AJ$96,27))</f>
        <v>71900</v>
      </c>
      <c r="H430">
        <f>IF(ISBLANK($B430),"",VLOOKUP($B430,ILData!$A$2:$AJ$96,28))</f>
        <v>79850</v>
      </c>
      <c r="I430">
        <f>IF(ISBLANK($B430),"",VLOOKUP($B430,ILData!$A$2:$AJ$96,29))</f>
        <v>86250</v>
      </c>
      <c r="J430">
        <f>IF(ISBLANK($B430),"",VLOOKUP($B430,ILData!$A$2:$AJ$96,30))</f>
        <v>92650</v>
      </c>
      <c r="K430">
        <f>IF(ISBLANK($B430),"",VLOOKUP($B430,ILData!$A$2:$AJ$96,31))</f>
        <v>99050</v>
      </c>
      <c r="L430">
        <f>IF(ISBLANK($B430),"",VLOOKUP($B430,ILData!$A$2:$AJ$96,32))</f>
        <v>105450</v>
      </c>
    </row>
    <row r="431" spans="1:12" x14ac:dyDescent="0.25">
      <c r="A431" s="98" t="s">
        <v>795</v>
      </c>
      <c r="B431" t="s">
        <v>52</v>
      </c>
      <c r="C431" s="158">
        <f>INDEX('Ability to Pay'!$C$2:$C$441,MATCH(A431,'Ability to Pay'!$A$2:$A$441,0))</f>
        <v>0.2</v>
      </c>
      <c r="D431" s="101">
        <f>INDEX('Unemployment Rates'!$B$2:$B$96,MATCH(B431,'Unemployment Rates'!$A$2:$A$96,0))</f>
        <v>5.0999999999999997E-2</v>
      </c>
      <c r="E431">
        <f>IF(ISBLANK($B431),"",VLOOKUP($B431,ILData!$A$2:$AJ$96,25))</f>
        <v>38550</v>
      </c>
      <c r="F431">
        <f>IF(ISBLANK($B431),"",VLOOKUP($B431,ILData!$A$2:$AJ$96,26))</f>
        <v>44050</v>
      </c>
      <c r="G431">
        <f>IF(ISBLANK($B431),"",VLOOKUP($B431,ILData!$A$2:$AJ$96,27))</f>
        <v>49550</v>
      </c>
      <c r="H431">
        <f>IF(ISBLANK($B431),"",VLOOKUP($B431,ILData!$A$2:$AJ$96,28))</f>
        <v>55050</v>
      </c>
      <c r="I431">
        <f>IF(ISBLANK($B431),"",VLOOKUP($B431,ILData!$A$2:$AJ$96,29))</f>
        <v>59500</v>
      </c>
      <c r="J431">
        <f>IF(ISBLANK($B431),"",VLOOKUP($B431,ILData!$A$2:$AJ$96,30))</f>
        <v>63900</v>
      </c>
      <c r="K431">
        <f>IF(ISBLANK($B431),"",VLOOKUP($B431,ILData!$A$2:$AJ$96,31))</f>
        <v>68300</v>
      </c>
      <c r="L431">
        <f>IF(ISBLANK($B431),"",VLOOKUP($B431,ILData!$A$2:$AJ$96,32))</f>
        <v>72700</v>
      </c>
    </row>
    <row r="432" spans="1:12" x14ac:dyDescent="0.25">
      <c r="A432" s="98" t="s">
        <v>756</v>
      </c>
      <c r="B432" t="s">
        <v>42</v>
      </c>
      <c r="C432" s="158">
        <f>INDEX('Ability to Pay'!$C$2:$C$441,MATCH(A432,'Ability to Pay'!$A$2:$A$441,0))</f>
        <v>0.1</v>
      </c>
      <c r="D432" s="101">
        <f>INDEX('Unemployment Rates'!$B$2:$B$96,MATCH(B432,'Unemployment Rates'!$A$2:$A$96,0))</f>
        <v>6.0999999999999999E-2</v>
      </c>
      <c r="E432">
        <f>IF(ISBLANK($B432),"",VLOOKUP($B432,ILData!$A$2:$AJ$96,25))</f>
        <v>37400</v>
      </c>
      <c r="F432">
        <f>IF(ISBLANK($B432),"",VLOOKUP($B432,ILData!$A$2:$AJ$96,26))</f>
        <v>42750</v>
      </c>
      <c r="G432">
        <f>IF(ISBLANK($B432),"",VLOOKUP($B432,ILData!$A$2:$AJ$96,27))</f>
        <v>48100</v>
      </c>
      <c r="H432">
        <f>IF(ISBLANK($B432),"",VLOOKUP($B432,ILData!$A$2:$AJ$96,28))</f>
        <v>53400</v>
      </c>
      <c r="I432">
        <f>IF(ISBLANK($B432),"",VLOOKUP($B432,ILData!$A$2:$AJ$96,29))</f>
        <v>57700</v>
      </c>
      <c r="J432">
        <f>IF(ISBLANK($B432),"",VLOOKUP($B432,ILData!$A$2:$AJ$96,30))</f>
        <v>61950</v>
      </c>
      <c r="K432">
        <f>IF(ISBLANK($B432),"",VLOOKUP($B432,ILData!$A$2:$AJ$96,31))</f>
        <v>66250</v>
      </c>
      <c r="L432">
        <f>IF(ISBLANK($B432),"",VLOOKUP($B432,ILData!$A$2:$AJ$96,32))</f>
        <v>70500</v>
      </c>
    </row>
    <row r="433" spans="1:12" x14ac:dyDescent="0.25">
      <c r="A433" s="98" t="s">
        <v>836</v>
      </c>
      <c r="B433" t="s">
        <v>65</v>
      </c>
      <c r="C433" s="158">
        <f>INDEX('Ability to Pay'!$C$2:$C$441,MATCH(A433,'Ability to Pay'!$A$2:$A$441,0))</f>
        <v>0.2</v>
      </c>
      <c r="D433" s="101">
        <f>INDEX('Unemployment Rates'!$B$2:$B$96,MATCH(B433,'Unemployment Rates'!$A$2:$A$96,0))</f>
        <v>5.1999999999999998E-2</v>
      </c>
      <c r="E433">
        <f>IF(ISBLANK($B433),"",VLOOKUP($B433,ILData!$A$2:$AJ$96,25))</f>
        <v>44600</v>
      </c>
      <c r="F433">
        <f>IF(ISBLANK($B433),"",VLOOKUP($B433,ILData!$A$2:$AJ$96,26))</f>
        <v>51000</v>
      </c>
      <c r="G433">
        <f>IF(ISBLANK($B433),"",VLOOKUP($B433,ILData!$A$2:$AJ$96,27))</f>
        <v>57350</v>
      </c>
      <c r="H433">
        <f>IF(ISBLANK($B433),"",VLOOKUP($B433,ILData!$A$2:$AJ$96,28))</f>
        <v>63700</v>
      </c>
      <c r="I433">
        <f>IF(ISBLANK($B433),"",VLOOKUP($B433,ILData!$A$2:$AJ$96,29))</f>
        <v>68800</v>
      </c>
      <c r="J433">
        <f>IF(ISBLANK($B433),"",VLOOKUP($B433,ILData!$A$2:$AJ$96,30))</f>
        <v>73900</v>
      </c>
      <c r="K433">
        <f>IF(ISBLANK($B433),"",VLOOKUP($B433,ILData!$A$2:$AJ$96,31))</f>
        <v>79000</v>
      </c>
      <c r="L433">
        <f>IF(ISBLANK($B433),"",VLOOKUP($B433,ILData!$A$2:$AJ$96,32))</f>
        <v>84100</v>
      </c>
    </row>
    <row r="434" spans="1:12" x14ac:dyDescent="0.25">
      <c r="A434" s="98" t="s">
        <v>1003</v>
      </c>
      <c r="B434" t="s">
        <v>101</v>
      </c>
      <c r="C434" s="158">
        <f>INDEX('Ability to Pay'!$C$2:$C$441,MATCH(A434,'Ability to Pay'!$A$2:$A$441,0))</f>
        <v>0.3</v>
      </c>
      <c r="D434" s="101">
        <f>INDEX('Unemployment Rates'!$B$2:$B$96,MATCH(B434,'Unemployment Rates'!$A$2:$A$96,0))</f>
        <v>3.2000000000000001E-2</v>
      </c>
      <c r="E434">
        <f>IF(ISBLANK($B434),"",VLOOKUP($B434,ILData!$A$2:$AJ$96,25))</f>
        <v>55900</v>
      </c>
      <c r="F434">
        <f>IF(ISBLANK($B434),"",VLOOKUP($B434,ILData!$A$2:$AJ$96,26))</f>
        <v>63900</v>
      </c>
      <c r="G434">
        <f>IF(ISBLANK($B434),"",VLOOKUP($B434,ILData!$A$2:$AJ$96,27))</f>
        <v>71900</v>
      </c>
      <c r="H434">
        <f>IF(ISBLANK($B434),"",VLOOKUP($B434,ILData!$A$2:$AJ$96,28))</f>
        <v>79850</v>
      </c>
      <c r="I434">
        <f>IF(ISBLANK($B434),"",VLOOKUP($B434,ILData!$A$2:$AJ$96,29))</f>
        <v>86250</v>
      </c>
      <c r="J434">
        <f>IF(ISBLANK($B434),"",VLOOKUP($B434,ILData!$A$2:$AJ$96,30))</f>
        <v>92650</v>
      </c>
      <c r="K434">
        <f>IF(ISBLANK($B434),"",VLOOKUP($B434,ILData!$A$2:$AJ$96,31))</f>
        <v>99050</v>
      </c>
      <c r="L434">
        <f>IF(ISBLANK($B434),"",VLOOKUP($B434,ILData!$A$2:$AJ$96,32))</f>
        <v>105450</v>
      </c>
    </row>
    <row r="435" spans="1:12" x14ac:dyDescent="0.25">
      <c r="A435" s="98" t="s">
        <v>688</v>
      </c>
      <c r="B435" t="s">
        <v>31</v>
      </c>
      <c r="C435" s="158">
        <f>INDEX('Ability to Pay'!$C$2:$C$441,MATCH(A435,'Ability to Pay'!$A$2:$A$441,0))</f>
        <v>0.24</v>
      </c>
      <c r="D435" s="101">
        <f>INDEX('Unemployment Rates'!$B$2:$B$96,MATCH(B435,'Unemployment Rates'!$A$2:$A$96,0))</f>
        <v>4.5999999999999999E-2</v>
      </c>
      <c r="E435">
        <f>IF(ISBLANK($B435),"",VLOOKUP($B435,ILData!$A$2:$AJ$96,25))</f>
        <v>45400</v>
      </c>
      <c r="F435">
        <f>IF(ISBLANK($B435),"",VLOOKUP($B435,ILData!$A$2:$AJ$96,26))</f>
        <v>51850</v>
      </c>
      <c r="G435">
        <f>IF(ISBLANK($B435),"",VLOOKUP($B435,ILData!$A$2:$AJ$96,27))</f>
        <v>58350</v>
      </c>
      <c r="H435">
        <f>IF(ISBLANK($B435),"",VLOOKUP($B435,ILData!$A$2:$AJ$96,28))</f>
        <v>64800</v>
      </c>
      <c r="I435">
        <f>IF(ISBLANK($B435),"",VLOOKUP($B435,ILData!$A$2:$AJ$96,29))</f>
        <v>70000</v>
      </c>
      <c r="J435">
        <f>IF(ISBLANK($B435),"",VLOOKUP($B435,ILData!$A$2:$AJ$96,30))</f>
        <v>75200</v>
      </c>
      <c r="K435">
        <f>IF(ISBLANK($B435),"",VLOOKUP($B435,ILData!$A$2:$AJ$96,31))</f>
        <v>80400</v>
      </c>
      <c r="L435">
        <f>IF(ISBLANK($B435),"",VLOOKUP($B435,ILData!$A$2:$AJ$96,32))</f>
        <v>85550</v>
      </c>
    </row>
    <row r="436" spans="1:12" x14ac:dyDescent="0.25">
      <c r="A436" s="98" t="s">
        <v>1008</v>
      </c>
      <c r="B436" t="s">
        <v>102</v>
      </c>
      <c r="C436" s="158">
        <f>INDEX('Ability to Pay'!$C$2:$C$441,MATCH(A436,'Ability to Pay'!$A$2:$A$441,0))</f>
        <v>0.3</v>
      </c>
      <c r="D436" s="101">
        <f>INDEX('Unemployment Rates'!$B$2:$B$96,MATCH(B436,'Unemployment Rates'!$A$2:$A$96,0))</f>
        <v>0.04</v>
      </c>
      <c r="E436">
        <f>IF(ISBLANK($B436),"",VLOOKUP($B436,ILData!$A$2:$AJ$96,25))</f>
        <v>55900</v>
      </c>
      <c r="F436">
        <f>IF(ISBLANK($B436),"",VLOOKUP($B436,ILData!$A$2:$AJ$96,26))</f>
        <v>63900</v>
      </c>
      <c r="G436">
        <f>IF(ISBLANK($B436),"",VLOOKUP($B436,ILData!$A$2:$AJ$96,27))</f>
        <v>71900</v>
      </c>
      <c r="H436">
        <f>IF(ISBLANK($B436),"",VLOOKUP($B436,ILData!$A$2:$AJ$96,28))</f>
        <v>79850</v>
      </c>
      <c r="I436">
        <f>IF(ISBLANK($B436),"",VLOOKUP($B436,ILData!$A$2:$AJ$96,29))</f>
        <v>86250</v>
      </c>
      <c r="J436">
        <f>IF(ISBLANK($B436),"",VLOOKUP($B436,ILData!$A$2:$AJ$96,30))</f>
        <v>92650</v>
      </c>
      <c r="K436">
        <f>IF(ISBLANK($B436),"",VLOOKUP($B436,ILData!$A$2:$AJ$96,31))</f>
        <v>99050</v>
      </c>
      <c r="L436">
        <f>IF(ISBLANK($B436),"",VLOOKUP($B436,ILData!$A$2:$AJ$96,32))</f>
        <v>105450</v>
      </c>
    </row>
    <row r="437" spans="1:12" x14ac:dyDescent="0.25">
      <c r="A437" s="98" t="s">
        <v>697</v>
      </c>
      <c r="B437" t="s">
        <v>33</v>
      </c>
      <c r="C437" s="158">
        <f>INDEX('Ability to Pay'!$C$2:$C$441,MATCH(A437,'Ability to Pay'!$A$2:$A$441,0))</f>
        <v>0.23</v>
      </c>
      <c r="D437" s="101">
        <f>INDEX('Unemployment Rates'!$B$2:$B$96,MATCH(B437,'Unemployment Rates'!$A$2:$A$96,0))</f>
        <v>5.0999999999999997E-2</v>
      </c>
      <c r="E437">
        <f>IF(ISBLANK($B437),"",VLOOKUP($B437,ILData!$A$2:$AJ$96,25))</f>
        <v>39450</v>
      </c>
      <c r="F437">
        <f>IF(ISBLANK($B437),"",VLOOKUP($B437,ILData!$A$2:$AJ$96,26))</f>
        <v>45050</v>
      </c>
      <c r="G437">
        <f>IF(ISBLANK($B437),"",VLOOKUP($B437,ILData!$A$2:$AJ$96,27))</f>
        <v>50700</v>
      </c>
      <c r="H437">
        <f>IF(ISBLANK($B437),"",VLOOKUP($B437,ILData!$A$2:$AJ$96,28))</f>
        <v>56300</v>
      </c>
      <c r="I437">
        <f>IF(ISBLANK($B437),"",VLOOKUP($B437,ILData!$A$2:$AJ$96,29))</f>
        <v>60850</v>
      </c>
      <c r="J437">
        <f>IF(ISBLANK($B437),"",VLOOKUP($B437,ILData!$A$2:$AJ$96,30))</f>
        <v>65350</v>
      </c>
      <c r="K437">
        <f>IF(ISBLANK($B437),"",VLOOKUP($B437,ILData!$A$2:$AJ$96,31))</f>
        <v>69850</v>
      </c>
      <c r="L437">
        <f>IF(ISBLANK($B437),"",VLOOKUP($B437,ILData!$A$2:$AJ$96,32))</f>
        <v>74350</v>
      </c>
    </row>
    <row r="438" spans="1:12" x14ac:dyDescent="0.25">
      <c r="A438" s="98" t="s">
        <v>928</v>
      </c>
      <c r="B438" t="s">
        <v>83</v>
      </c>
      <c r="C438" s="158">
        <f>INDEX('Ability to Pay'!$C$2:$C$441,MATCH(A438,'Ability to Pay'!$A$2:$A$441,0))</f>
        <v>0.12</v>
      </c>
      <c r="D438" s="101">
        <f>INDEX('Unemployment Rates'!$B$2:$B$96,MATCH(B438,'Unemployment Rates'!$A$2:$A$96,0))</f>
        <v>6.0999999999999999E-2</v>
      </c>
      <c r="E438">
        <f>IF(ISBLANK($B438),"",VLOOKUP($B438,ILData!$A$2:$AJ$96,25))</f>
        <v>37400</v>
      </c>
      <c r="F438">
        <f>IF(ISBLANK($B438),"",VLOOKUP($B438,ILData!$A$2:$AJ$96,26))</f>
        <v>42750</v>
      </c>
      <c r="G438">
        <f>IF(ISBLANK($B438),"",VLOOKUP($B438,ILData!$A$2:$AJ$96,27))</f>
        <v>48100</v>
      </c>
      <c r="H438">
        <f>IF(ISBLANK($B438),"",VLOOKUP($B438,ILData!$A$2:$AJ$96,28))</f>
        <v>53400</v>
      </c>
      <c r="I438">
        <f>IF(ISBLANK($B438),"",VLOOKUP($B438,ILData!$A$2:$AJ$96,29))</f>
        <v>57700</v>
      </c>
      <c r="J438">
        <f>IF(ISBLANK($B438),"",VLOOKUP($B438,ILData!$A$2:$AJ$96,30))</f>
        <v>61950</v>
      </c>
      <c r="K438">
        <f>IF(ISBLANK($B438),"",VLOOKUP($B438,ILData!$A$2:$AJ$96,31))</f>
        <v>66250</v>
      </c>
      <c r="L438">
        <f>IF(ISBLANK($B438),"",VLOOKUP($B438,ILData!$A$2:$AJ$96,32))</f>
        <v>70500</v>
      </c>
    </row>
    <row r="439" spans="1:12" x14ac:dyDescent="0.25">
      <c r="A439" s="98" t="s">
        <v>608</v>
      </c>
      <c r="B439" t="s">
        <v>15</v>
      </c>
      <c r="C439" s="158">
        <f>INDEX('Ability to Pay'!$C$2:$C$441,MATCH(A439,'Ability to Pay'!$A$2:$A$441,0))</f>
        <v>0.21</v>
      </c>
      <c r="D439" s="101">
        <f>INDEX('Unemployment Rates'!$B$2:$B$96,MATCH(B439,'Unemployment Rates'!$A$2:$A$96,0))</f>
        <v>4.2999999999999997E-2</v>
      </c>
      <c r="E439">
        <f>IF(ISBLANK($B439),"",VLOOKUP($B439,ILData!$A$2:$AJ$96,25))</f>
        <v>55900</v>
      </c>
      <c r="F439">
        <f>IF(ISBLANK($B439),"",VLOOKUP($B439,ILData!$A$2:$AJ$96,26))</f>
        <v>63900</v>
      </c>
      <c r="G439">
        <f>IF(ISBLANK($B439),"",VLOOKUP($B439,ILData!$A$2:$AJ$96,27))</f>
        <v>71900</v>
      </c>
      <c r="H439">
        <f>IF(ISBLANK($B439),"",VLOOKUP($B439,ILData!$A$2:$AJ$96,28))</f>
        <v>79850</v>
      </c>
      <c r="I439">
        <f>IF(ISBLANK($B439),"",VLOOKUP($B439,ILData!$A$2:$AJ$96,29))</f>
        <v>86250</v>
      </c>
      <c r="J439">
        <f>IF(ISBLANK($B439),"",VLOOKUP($B439,ILData!$A$2:$AJ$96,30))</f>
        <v>92650</v>
      </c>
      <c r="K439">
        <f>IF(ISBLANK($B439),"",VLOOKUP($B439,ILData!$A$2:$AJ$96,31))</f>
        <v>99050</v>
      </c>
      <c r="L439">
        <f>IF(ISBLANK($B439),"",VLOOKUP($B439,ILData!$A$2:$AJ$96,32))</f>
        <v>105450</v>
      </c>
    </row>
    <row r="440" spans="1:12" x14ac:dyDescent="0.25">
      <c r="A440" s="98" t="s">
        <v>885</v>
      </c>
      <c r="B440" t="s">
        <v>73</v>
      </c>
      <c r="C440" s="158">
        <f>INDEX('Ability to Pay'!$C$2:$C$441,MATCH(A440,'Ability to Pay'!$A$2:$A$441,0))</f>
        <v>0.26</v>
      </c>
      <c r="D440" s="101">
        <f>INDEX('Unemployment Rates'!$B$2:$B$96,MATCH(B440,'Unemployment Rates'!$A$2:$A$96,0))</f>
        <v>5.0999999999999997E-2</v>
      </c>
      <c r="E440">
        <f>IF(ISBLANK($B440),"",VLOOKUP($B440,ILData!$A$2:$AJ$96,25))</f>
        <v>37400</v>
      </c>
      <c r="F440">
        <f>IF(ISBLANK($B440),"",VLOOKUP($B440,ILData!$A$2:$AJ$96,26))</f>
        <v>42750</v>
      </c>
      <c r="G440">
        <f>IF(ISBLANK($B440),"",VLOOKUP($B440,ILData!$A$2:$AJ$96,27))</f>
        <v>48100</v>
      </c>
      <c r="H440">
        <f>IF(ISBLANK($B440),"",VLOOKUP($B440,ILData!$A$2:$AJ$96,28))</f>
        <v>53400</v>
      </c>
      <c r="I440">
        <f>IF(ISBLANK($B440),"",VLOOKUP($B440,ILData!$A$2:$AJ$96,29))</f>
        <v>57700</v>
      </c>
      <c r="J440">
        <f>IF(ISBLANK($B440),"",VLOOKUP($B440,ILData!$A$2:$AJ$96,30))</f>
        <v>61950</v>
      </c>
      <c r="K440">
        <f>IF(ISBLANK($B440),"",VLOOKUP($B440,ILData!$A$2:$AJ$96,31))</f>
        <v>66250</v>
      </c>
      <c r="L440">
        <f>IF(ISBLANK($B440),"",VLOOKUP($B440,ILData!$A$2:$AJ$96,32))</f>
        <v>70500</v>
      </c>
    </row>
    <row r="441" spans="1:12" x14ac:dyDescent="0.25">
      <c r="A441" s="98" t="s">
        <v>708</v>
      </c>
      <c r="B441" t="s">
        <v>34</v>
      </c>
      <c r="C441" s="158">
        <f>INDEX('Ability to Pay'!$C$2:$C$441,MATCH(A441,'Ability to Pay'!$A$2:$A$441,0))</f>
        <v>0.24</v>
      </c>
      <c r="D441" s="101">
        <f>INDEX('Unemployment Rates'!$B$2:$B$96,MATCH(B441,'Unemployment Rates'!$A$2:$A$96,0))</f>
        <v>4.9000000000000002E-2</v>
      </c>
      <c r="E441">
        <f>IF(ISBLANK($B441),"",VLOOKUP($B441,ILData!$A$2:$AJ$96,25))</f>
        <v>37400</v>
      </c>
      <c r="F441">
        <f>IF(ISBLANK($B441),"",VLOOKUP($B441,ILData!$A$2:$AJ$96,26))</f>
        <v>42750</v>
      </c>
      <c r="G441">
        <f>IF(ISBLANK($B441),"",VLOOKUP($B441,ILData!$A$2:$AJ$96,27))</f>
        <v>48100</v>
      </c>
      <c r="H441">
        <f>IF(ISBLANK($B441),"",VLOOKUP($B441,ILData!$A$2:$AJ$96,28))</f>
        <v>53400</v>
      </c>
      <c r="I441">
        <f>IF(ISBLANK($B441),"",VLOOKUP($B441,ILData!$A$2:$AJ$96,29))</f>
        <v>57700</v>
      </c>
      <c r="J441">
        <f>IF(ISBLANK($B441),"",VLOOKUP($B441,ILData!$A$2:$AJ$96,30))</f>
        <v>61950</v>
      </c>
      <c r="K441">
        <f>IF(ISBLANK($B441),"",VLOOKUP($B441,ILData!$A$2:$AJ$96,31))</f>
        <v>66250</v>
      </c>
      <c r="L441">
        <f>IF(ISBLANK($B441),"",VLOOKUP($B441,ILData!$A$2:$AJ$96,32))</f>
        <v>70500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33f8f5d73671225802ce740854f5a855">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6dba327391ce1a436ab2a3235a79804e"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091A8-2619-4578-AFFA-514CE645CEF8}">
  <ds:schemaRefs>
    <ds:schemaRef ds:uri="http://schemas.microsoft.com/sharepoint/v3/contenttype/forms"/>
  </ds:schemaRefs>
</ds:datastoreItem>
</file>

<file path=customXml/itemProps2.xml><?xml version="1.0" encoding="utf-8"?>
<ds:datastoreItem xmlns:ds="http://schemas.openxmlformats.org/officeDocument/2006/customXml" ds:itemID="{918FB694-E320-4095-9C19-C46A50F63AAA}">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3.xml><?xml version="1.0" encoding="utf-8"?>
<ds:datastoreItem xmlns:ds="http://schemas.openxmlformats.org/officeDocument/2006/customXml" ds:itemID="{6E17EDA1-1C98-4260-8A4F-D0C5962A75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Title Page</vt:lpstr>
      <vt:lpstr>Beneficiary</vt:lpstr>
      <vt:lpstr>PCI Worksheet</vt:lpstr>
      <vt:lpstr>PCI Calcs</vt:lpstr>
      <vt:lpstr>Poverty Calcs</vt:lpstr>
      <vt:lpstr>TASS</vt:lpstr>
      <vt:lpstr>Racial Breakdown</vt:lpstr>
      <vt:lpstr>LMI Breakdown</vt:lpstr>
      <vt:lpstr>Rate Factor</vt:lpstr>
      <vt:lpstr>MSF</vt:lpstr>
      <vt:lpstr>LMI</vt:lpstr>
      <vt:lpstr>Unemployment Rates</vt:lpstr>
      <vt:lpstr>UE Scores</vt:lpstr>
      <vt:lpstr>MFI PCI</vt:lpstr>
      <vt:lpstr>PCI Scores</vt:lpstr>
      <vt:lpstr>Ability to Pay</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2024-04-09T18:41:27Z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